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mc:AlternateContent xmlns:mc="http://schemas.openxmlformats.org/markup-compatibility/2006">
    <mc:Choice Requires="x15">
      <x15ac:absPath xmlns:x15ac="http://schemas.microsoft.com/office/spreadsheetml/2010/11/ac" url="https://gurit2.sharepoint.com/sites/SustainabilityCoordination/Shared Documents/Reporting-data/Greenhouse gas emissions analysis/2022-GHG/For publication on website/"/>
    </mc:Choice>
  </mc:AlternateContent>
  <xr:revisionPtr revIDLastSave="0" documentId="8_{ADB80786-A058-46E7-81EE-376ED7395F5C}" xr6:coauthVersionLast="47" xr6:coauthVersionMax="47" xr10:uidLastSave="{00000000-0000-0000-0000-000000000000}"/>
  <bookViews>
    <workbookView xWindow="-120" yWindow="-120" windowWidth="29040" windowHeight="15840" tabRatio="800" xr2:uid="{F85E282D-D4BB-4C39-B6B2-638A3C3722C6}"/>
  </bookViews>
  <sheets>
    <sheet name="GHG 2022 - Scope 1&amp;2" sheetId="2" r:id="rId1"/>
    <sheet name="GHG 2022 -  Scope 3" sheetId="5" r:id="rId2"/>
  </sheets>
  <definedNames>
    <definedName name="Footprint2020">'GHG 2022 -  Scope 3'!$G$45</definedName>
    <definedName name="Footprint2020_1_2_PARTIAL3">'GHG 2022 -  Scope 3'!$G$43</definedName>
    <definedName name="Footprint2021">'GHG 2022 -  Scope 3'!$F$45</definedName>
    <definedName name="Footprint2021_1_2_PARTIAL3">'GHG 2022 -  Scope 3'!$F$43</definedName>
    <definedName name="Footprint2022">'GHG 2022 -  Scope 3'!$E$45</definedName>
    <definedName name="Footprint2022_1_2_PARTIAL3">'GHG 2022 -  Scope 3'!$E$43</definedName>
    <definedName name="Remaining_compensation_certificate_purchased_in_2021">#REF!</definedName>
    <definedName name="Scope1_2020">'GHG 2022 - Scope 1&amp;2'!$F$9</definedName>
    <definedName name="Scope1_2021">'GHG 2022 - Scope 1&amp;2'!$E$9</definedName>
    <definedName name="Scope1_2022">'GHG 2022 - Scope 1&amp;2'!$D$9</definedName>
    <definedName name="Scope2_2020">'GHG 2022 - Scope 1&amp;2'!$F$35</definedName>
    <definedName name="Scope2_2021">'GHG 2022 - Scope 1&amp;2'!$E$35</definedName>
    <definedName name="Scope2_2021_withoutAEC">'GHG 2022 - Scope 1&amp;2'!$E$36</definedName>
    <definedName name="Scope2_2022">'GHG 2022 - Scope 1&amp;2'!$D$35</definedName>
    <definedName name="Scope2_2022_without_remainingAEC">'GHG 2022 - Scope 1&amp;2'!$D$36</definedName>
    <definedName name="Scope3_2020">'GHG 2022 -  Scope 3'!$G$41</definedName>
    <definedName name="Scope3_2021">'GHG 2022 -  Scope 3'!$F$41</definedName>
    <definedName name="Scope3_2022">'GHG 2022 -  Scope 3'!$E$41</definedName>
    <definedName name="Scope3_partial_2020">'GHG 2022 -  Scope 3'!$G$10</definedName>
    <definedName name="Scope3_partial_2021">'GHG 2022 -  Scope 3'!$F$10</definedName>
    <definedName name="Scope3_partial_2022">'GHG 2022 -  Scope 3'!$E$10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5" l="1"/>
  <c r="P17" i="5" s="1"/>
  <c r="E28" i="5"/>
  <c r="E34" i="5"/>
  <c r="M21" i="5" s="1"/>
  <c r="F10" i="5"/>
  <c r="F28" i="5"/>
  <c r="M28" i="5" s="1"/>
  <c r="F34" i="5"/>
  <c r="N21" i="5" s="1"/>
  <c r="F41" i="5"/>
  <c r="G10" i="5"/>
  <c r="G28" i="5"/>
  <c r="N28" i="5" s="1"/>
  <c r="G34" i="5"/>
  <c r="G11" i="5"/>
  <c r="F11" i="2"/>
  <c r="F19" i="2"/>
  <c r="F24" i="2"/>
  <c r="F29" i="2"/>
  <c r="E11" i="2"/>
  <c r="E19" i="2"/>
  <c r="N26" i="2" s="1"/>
  <c r="E24" i="2"/>
  <c r="N27" i="2" s="1"/>
  <c r="E29" i="2"/>
  <c r="E35" i="2"/>
  <c r="F35" i="2"/>
  <c r="F36" i="2" s="1"/>
  <c r="D11" i="2"/>
  <c r="D19" i="2"/>
  <c r="D24" i="2"/>
  <c r="D29" i="2"/>
  <c r="D35" i="2"/>
  <c r="N37" i="5"/>
  <c r="N36" i="5"/>
  <c r="N35" i="5"/>
  <c r="N34" i="5"/>
  <c r="N33" i="5"/>
  <c r="N32" i="5"/>
  <c r="N30" i="5"/>
  <c r="N29" i="5"/>
  <c r="M37" i="5"/>
  <c r="M36" i="5"/>
  <c r="M35" i="5"/>
  <c r="M34" i="5"/>
  <c r="M33" i="5"/>
  <c r="M32" i="5"/>
  <c r="M31" i="5"/>
  <c r="M30" i="5"/>
  <c r="M29" i="5"/>
  <c r="N20" i="5"/>
  <c r="N19" i="5"/>
  <c r="N18" i="5"/>
  <c r="N17" i="5"/>
  <c r="N16" i="5"/>
  <c r="N14" i="5"/>
  <c r="N13" i="5"/>
  <c r="M20" i="5"/>
  <c r="M19" i="5"/>
  <c r="M18" i="5"/>
  <c r="M17" i="5"/>
  <c r="M14" i="5"/>
  <c r="M16" i="5"/>
  <c r="M13" i="5"/>
  <c r="M31" i="2"/>
  <c r="M30" i="2"/>
  <c r="N31" i="2"/>
  <c r="N30" i="2"/>
  <c r="P15" i="5"/>
  <c r="N17" i="2"/>
  <c r="M17" i="2"/>
  <c r="N16" i="2"/>
  <c r="M16" i="2"/>
  <c r="E36" i="2"/>
  <c r="N28" i="2"/>
  <c r="N27" i="5"/>
  <c r="N11" i="5"/>
  <c r="P18" i="5" l="1"/>
  <c r="G41" i="5"/>
  <c r="N26" i="5" s="1"/>
  <c r="P14" i="5"/>
  <c r="P20" i="5"/>
  <c r="M27" i="5"/>
  <c r="P13" i="5"/>
  <c r="P19" i="5"/>
  <c r="M12" i="5"/>
  <c r="M15" i="2"/>
  <c r="M11" i="5"/>
  <c r="P16" i="5"/>
  <c r="E41" i="5"/>
  <c r="N10" i="5"/>
  <c r="N12" i="5"/>
  <c r="F10" i="2"/>
  <c r="M29" i="2"/>
  <c r="M11" i="2"/>
  <c r="D36" i="2"/>
  <c r="N14" i="2"/>
  <c r="M14" i="2"/>
  <c r="E9" i="2"/>
  <c r="F45" i="5" s="1"/>
  <c r="N29" i="2"/>
  <c r="N15" i="2"/>
  <c r="N25" i="2"/>
  <c r="M27" i="2"/>
  <c r="N11" i="2"/>
  <c r="M28" i="2"/>
  <c r="M25" i="2"/>
  <c r="N12" i="2"/>
  <c r="M12" i="2"/>
  <c r="M13" i="2"/>
  <c r="N13" i="2"/>
  <c r="D9" i="2"/>
  <c r="F9" i="2"/>
  <c r="M26" i="2"/>
  <c r="E41" i="2"/>
  <c r="F43" i="5"/>
  <c r="R17" i="5" l="1"/>
  <c r="R14" i="5"/>
  <c r="R15" i="5"/>
  <c r="R20" i="5"/>
  <c r="R21" i="5"/>
  <c r="R13" i="5"/>
  <c r="R18" i="5"/>
  <c r="R12" i="5"/>
  <c r="R11" i="5"/>
  <c r="R19" i="5"/>
  <c r="R16" i="5"/>
  <c r="M10" i="5"/>
  <c r="M26" i="5"/>
  <c r="G45" i="5"/>
  <c r="N10" i="2"/>
  <c r="G43" i="5"/>
  <c r="F41" i="2"/>
  <c r="N32" i="2" s="1"/>
  <c r="P17" i="2"/>
  <c r="M24" i="2"/>
  <c r="M10" i="2"/>
  <c r="P16" i="2"/>
  <c r="P11" i="2"/>
  <c r="E43" i="5"/>
  <c r="T11" i="5" s="1"/>
  <c r="P15" i="2"/>
  <c r="E45" i="5"/>
  <c r="T18" i="2" s="1"/>
  <c r="D41" i="2"/>
  <c r="P13" i="2"/>
  <c r="P10" i="2"/>
  <c r="P12" i="2"/>
  <c r="N24" i="2"/>
  <c r="E11" i="5"/>
  <c r="P14" i="2"/>
  <c r="T10" i="2" l="1"/>
  <c r="R13" i="2"/>
  <c r="R15" i="2"/>
  <c r="T20" i="5"/>
  <c r="T14" i="5"/>
  <c r="T13" i="5"/>
  <c r="R11" i="2"/>
  <c r="T15" i="5"/>
  <c r="T18" i="5"/>
  <c r="R16" i="2"/>
  <c r="T19" i="5"/>
  <c r="R17" i="2"/>
  <c r="T16" i="5"/>
  <c r="R14" i="2"/>
  <c r="T17" i="5"/>
  <c r="R12" i="2"/>
  <c r="R18" i="2"/>
  <c r="M18" i="2"/>
  <c r="M32" i="2"/>
  <c r="R10" i="2"/>
  <c r="N18" i="2"/>
  <c r="V12" i="5"/>
  <c r="T14" i="2"/>
  <c r="T17" i="2"/>
  <c r="V13" i="5"/>
  <c r="V10" i="5"/>
  <c r="V16" i="5"/>
  <c r="T15" i="2"/>
  <c r="V18" i="5"/>
  <c r="V11" i="5"/>
  <c r="V19" i="5"/>
  <c r="V17" i="5"/>
  <c r="T12" i="2"/>
  <c r="T13" i="2"/>
  <c r="T11" i="2"/>
  <c r="V14" i="5"/>
  <c r="T16" i="2"/>
  <c r="V15" i="5"/>
  <c r="V20" i="5"/>
  <c r="V21" i="5"/>
</calcChain>
</file>

<file path=xl/sharedStrings.xml><?xml version="1.0" encoding="utf-8"?>
<sst xmlns="http://schemas.openxmlformats.org/spreadsheetml/2006/main" count="196" uniqueCount="134">
  <si>
    <t>-</t>
  </si>
  <si>
    <t>Scope 1 Total</t>
  </si>
  <si>
    <t>Stationary combustion</t>
  </si>
  <si>
    <t>Mobile combustion</t>
  </si>
  <si>
    <t>Process emissions</t>
  </si>
  <si>
    <t>n.a.</t>
  </si>
  <si>
    <t>Fugitive emissions</t>
  </si>
  <si>
    <t>Scope 2 Total</t>
  </si>
  <si>
    <t>Electricity</t>
  </si>
  <si>
    <t>District heating</t>
  </si>
  <si>
    <t>Evolution of the results in %</t>
  </si>
  <si>
    <t>Share of 2022 scope 1 &amp; 2</t>
  </si>
  <si>
    <t>Share of 2022 Scope 1, 2 &amp; Partial 3</t>
  </si>
  <si>
    <t>Share of 2022 total footprint</t>
  </si>
  <si>
    <t xml:space="preserve">Calculation based on GHG Protocol, including 34 Gurit sites for fixed base year approach. </t>
  </si>
  <si>
    <t xml:space="preserve">Calculation with 20 Legacy sites </t>
  </si>
  <si>
    <r>
      <t xml:space="preserve">2021
</t>
    </r>
    <r>
      <rPr>
        <b/>
        <sz val="10"/>
        <color theme="9" tint="-0.249977111117893"/>
        <rFont val="Arial"/>
        <family val="2"/>
      </rPr>
      <t>(restated)</t>
    </r>
  </si>
  <si>
    <t>Natural gas</t>
  </si>
  <si>
    <t>Heating oil</t>
  </si>
  <si>
    <t>Methane</t>
  </si>
  <si>
    <t>Liquefied petroleum gas (LPG)</t>
  </si>
  <si>
    <t>Wood</t>
  </si>
  <si>
    <t>Diesel</t>
  </si>
  <si>
    <t>Petrol</t>
  </si>
  <si>
    <t>Scope 1 &amp; 2 Total</t>
  </si>
  <si>
    <t>Petrol/gasoline</t>
  </si>
  <si>
    <t>Annual evolution</t>
  </si>
  <si>
    <t>Natural Gas</t>
  </si>
  <si>
    <t>From 2021 
to 2022</t>
  </si>
  <si>
    <r>
      <t xml:space="preserve">From 2020 to 2021 </t>
    </r>
    <r>
      <rPr>
        <b/>
        <sz val="10"/>
        <color theme="9" tint="-0.249977111117893"/>
        <rFont val="Arial"/>
        <family val="2"/>
      </rPr>
      <t>(restated)</t>
    </r>
  </si>
  <si>
    <t>N2O</t>
  </si>
  <si>
    <t>CO2</t>
  </si>
  <si>
    <t>Cyclopentane</t>
  </si>
  <si>
    <t>Other process emissions</t>
  </si>
  <si>
    <t>Acrylonitrile</t>
  </si>
  <si>
    <t>HFC-134</t>
  </si>
  <si>
    <t>HFC-410A</t>
  </si>
  <si>
    <t>R-22</t>
  </si>
  <si>
    <t>Other fugitive emissions</t>
  </si>
  <si>
    <t>Scope 2 total integrating EAC renewable energy certificates purchased in 2021 (28 000 tCO2e)</t>
  </si>
  <si>
    <t>Purchased goods</t>
  </si>
  <si>
    <t>Machinery and Equipment</t>
  </si>
  <si>
    <t>Office machinery and Computers</t>
  </si>
  <si>
    <t>Other capital goods</t>
  </si>
  <si>
    <t>Share of 2022 PARTIAL scope 3</t>
  </si>
  <si>
    <t>Share of 2022 scope 3</t>
  </si>
  <si>
    <t>Share of 2022 Scope 1, 2 &amp; PARTIAL 3</t>
  </si>
  <si>
    <t>Scope 3 Total</t>
  </si>
  <si>
    <t>PARTIAL SCOPE 3</t>
  </si>
  <si>
    <t>Scope 3 (partial) Total</t>
  </si>
  <si>
    <t>3-2</t>
  </si>
  <si>
    <t>Capital goods</t>
  </si>
  <si>
    <t>Fuel and energy related activities</t>
  </si>
  <si>
    <t>Vehicles</t>
  </si>
  <si>
    <t>Transportation of raw materials 
(upstream)</t>
  </si>
  <si>
    <t>Transportation of produced and traded products (upstream)</t>
  </si>
  <si>
    <t>3-3</t>
  </si>
  <si>
    <t>Transportation of produced and traded products (downstream)</t>
  </si>
  <si>
    <t>3-4</t>
  </si>
  <si>
    <t xml:space="preserve">Transportation of raw materials 
(upstream) </t>
  </si>
  <si>
    <t xml:space="preserve">Waste generated in operations </t>
  </si>
  <si>
    <t>Business travel</t>
  </si>
  <si>
    <t>3-9</t>
  </si>
  <si>
    <t>Employees commuting</t>
  </si>
  <si>
    <t>3-5</t>
  </si>
  <si>
    <t>End-of-Life Treatment of Sold Products</t>
  </si>
  <si>
    <t>3-6</t>
  </si>
  <si>
    <t>Flights</t>
  </si>
  <si>
    <t>Accommodation</t>
  </si>
  <si>
    <t>3-7</t>
  </si>
  <si>
    <t>3-1</t>
  </si>
  <si>
    <t>Raw materials (from virgin sources or unknown)</t>
  </si>
  <si>
    <t>Raw materials (mainly from recycled sources)</t>
  </si>
  <si>
    <t>Raw materials (bio-based)</t>
  </si>
  <si>
    <t>Packaging materials</t>
  </si>
  <si>
    <t>Use of sold products</t>
  </si>
  <si>
    <t>3-11</t>
  </si>
  <si>
    <t>3-12</t>
  </si>
  <si>
    <t>PET</t>
  </si>
  <si>
    <t>Balsa wood</t>
  </si>
  <si>
    <t>SAN</t>
  </si>
  <si>
    <t>PVC</t>
  </si>
  <si>
    <t>Gurit just resells traded PVC, no EoL data available</t>
  </si>
  <si>
    <t>Others</t>
  </si>
  <si>
    <t>(incl. Composites, Flax, Iron, Liquids (Resins), Machines, Plastic mix, Steel)</t>
  </si>
  <si>
    <t>Reported in 2022 
Sustainability Report</t>
  </si>
  <si>
    <r>
      <t xml:space="preserve">2021
</t>
    </r>
    <r>
      <rPr>
        <b/>
        <sz val="10"/>
        <color theme="9"/>
        <rFont val="Arial"/>
        <family val="2"/>
      </rPr>
      <t>(restated)</t>
    </r>
  </si>
  <si>
    <r>
      <t xml:space="preserve">2020
</t>
    </r>
    <r>
      <rPr>
        <b/>
        <sz val="10"/>
        <color theme="9"/>
        <rFont val="Arial"/>
        <family val="2"/>
      </rPr>
      <t>(restated)</t>
    </r>
  </si>
  <si>
    <t>Further Scope 3</t>
  </si>
  <si>
    <t>Scope 1 total integrating Compensation purchased in 2021 (140 500 tCO2e)</t>
  </si>
  <si>
    <t>Scope 3 (partial) total integrating Compensation purchased in 2021 (140 500 tCO2e)</t>
  </si>
  <si>
    <t>Total Scope 3</t>
  </si>
  <si>
    <t>Total Footprint (Scope 1, 2 and 3)</t>
  </si>
  <si>
    <t>Scope 2 total integrating Compensation 
purchased in 2021 (140 500 tCO2e)</t>
  </si>
  <si>
    <t>www.gurit.com/ghg</t>
  </si>
  <si>
    <t xml:space="preserve"> Greenhouse Gas Footprint Gurit Holding AG</t>
  </si>
  <si>
    <r>
      <t xml:space="preserve">compared to the reference year: </t>
    </r>
    <r>
      <rPr>
        <b/>
        <u/>
        <sz val="18"/>
        <color rgb="FF1F497D"/>
        <rFont val="Arial"/>
        <family val="2"/>
      </rPr>
      <t>2020</t>
    </r>
  </si>
  <si>
    <r>
      <t xml:space="preserve">Footprint (Scope 1, Scope 2
and </t>
    </r>
    <r>
      <rPr>
        <b/>
        <u/>
        <sz val="16"/>
        <color theme="0"/>
        <rFont val="Arial"/>
        <family val="2"/>
      </rPr>
      <t>PARTIAL</t>
    </r>
    <r>
      <rPr>
        <b/>
        <sz val="16"/>
        <color theme="0"/>
        <rFont val="Arial"/>
        <family val="2"/>
      </rPr>
      <t xml:space="preserve"> Scope 3)</t>
    </r>
  </si>
  <si>
    <t>GHG footprint recalculation due to structural changes (acquisition, divestmest) 
and to have consistent data set over time.</t>
  </si>
  <si>
    <t>Methane only used in 1 site.</t>
  </si>
  <si>
    <t>Wood burned for stationary energy in 1 site.</t>
  </si>
  <si>
    <t>Decrease mainly comes from 1 site.</t>
  </si>
  <si>
    <t>Diesel forklifts replaced by Electrical ones in 1 site.
Gas fleet of forklift trucks has been removed in 1 site.</t>
  </si>
  <si>
    <t>Decrease mainly comes from 2 sites.</t>
  </si>
  <si>
    <t>N2O emissions reported in 2020 and 2021 by 1 site was related to Natural gas burning, and so had aready counted in Stationary combustion.</t>
  </si>
  <si>
    <t>CH4 emissions reported in 2020 and 2021 by 1 site was related to Natural gas burning, and so had aready counted in Stationary combustion.</t>
  </si>
  <si>
    <t>Cyclopentane is used in 2022 by 1 site.</t>
  </si>
  <si>
    <t xml:space="preserve">No HFC-410A in 2022, data confirmed. </t>
  </si>
  <si>
    <r>
      <t xml:space="preserve">2020 
</t>
    </r>
    <r>
      <rPr>
        <b/>
        <sz val="10"/>
        <color theme="9"/>
        <rFont val="Arial"/>
        <family val="2"/>
      </rPr>
      <t>(restated)</t>
    </r>
  </si>
  <si>
    <t>FULL SCOPE 3</t>
  </si>
  <si>
    <t>GHG footprint recalculation due to structural changes (acquisition, divestment) 
and to have consistent data set over time.</t>
  </si>
  <si>
    <t>Mainly impact of divestment, removed for base year (2020) and for 2021 too.</t>
  </si>
  <si>
    <t>Main decrease comes from 1 site, production line output is less than 2021.</t>
  </si>
  <si>
    <t>New greenfield site opened in 2022.</t>
  </si>
  <si>
    <t>Decrease of flights could be linked to 2022 flights data from Concur export not exploitable.</t>
  </si>
  <si>
    <t>Increase mainly due to 1 site.</t>
  </si>
  <si>
    <t>Increase of Employees commuting mainly related to new sites opened / aquired in 2022.</t>
  </si>
  <si>
    <t>Decrease could be due to missing data for some sites.</t>
  </si>
  <si>
    <r>
      <t xml:space="preserve">compared to the reference year: </t>
    </r>
    <r>
      <rPr>
        <b/>
        <u/>
        <sz val="16"/>
        <color theme="3"/>
        <rFont val="Arial"/>
        <family val="2"/>
      </rPr>
      <t>2020</t>
    </r>
  </si>
  <si>
    <t>Important part is related to carbon fiber purchased.</t>
  </si>
  <si>
    <t xml:space="preserve"> Greenhouse Gas Footprint Gurit Holding AG
Scope 1 and 2
Charts from Sulytics Tool</t>
  </si>
  <si>
    <t xml:space="preserve"> Greenhouse Gas Footprint Gurit Holding AG
Scope 3
Charts from Sulytics Tool</t>
  </si>
  <si>
    <r>
      <t xml:space="preserve">GHG footprint calculation based on </t>
    </r>
    <r>
      <rPr>
        <b/>
        <u/>
        <sz val="9"/>
        <color theme="3"/>
        <rFont val="Arial"/>
        <family val="2"/>
      </rPr>
      <t>GHG Protocol</t>
    </r>
    <r>
      <rPr>
        <sz val="9"/>
        <color theme="3"/>
        <rFont val="Arial"/>
        <family val="2"/>
      </rPr>
      <t xml:space="preserve">, including a total of </t>
    </r>
    <r>
      <rPr>
        <b/>
        <u/>
        <sz val="9"/>
        <color theme="3"/>
        <rFont val="Arial"/>
        <family val="2"/>
      </rPr>
      <t>34 Gurit sites</t>
    </r>
    <r>
      <rPr>
        <sz val="9"/>
        <color theme="3"/>
        <rFont val="Arial"/>
        <family val="2"/>
      </rPr>
      <t xml:space="preserve"> for fixed base year approach. Greenhouse gas footprint figures for 2020 and for 2021 had to be restated due to structural changes of Gurit and in order to have consistent data set over time. We applied a base year recalculation methodology for structural changes using a fixed base year (2020). Acquired companies are included both with their emissions in the base year (when Gurit did not control these sources yet) and in the following years. Emissions from divested facilities are excluded both with their emissions in the base year (when they were still controlled by the Gurit) and the following years. If no data could be collected back to the base year for an acquired company, the data collected by Gurit for the most recent and complete year was used as a proxy. For two Gurit locations we had to estimate 2022 based on 2021 data because the person in charge of the data collection left the company. The data that was provided for 2021 is still considered adequate as no major changes had taken place in 2022 for these two locations. Additionally, 2020 and 2021 results had to be restated because N2O, CO2 and CH4 emissions reported by Magog were related to Natural gas burning. These emissions were already reported in Stationary Combustion category and were therefore double-counted.</t>
    </r>
  </si>
  <si>
    <r>
      <t xml:space="preserve">N2O emissions reported in 2020 and 2021 by 1 site were related to Natural gas burning, so had aready been double counted in Stationary Combustion. </t>
    </r>
    <r>
      <rPr>
        <sz val="11"/>
        <rFont val="Arial"/>
        <family val="2"/>
      </rPr>
      <t>N2O reported by 1 site in 2022.</t>
    </r>
  </si>
  <si>
    <t>Regarding the acrylonitrile, the production volume has dropped through 2022 vs 2021 due to a related product phase out explaining the reduction.</t>
  </si>
  <si>
    <t>Increase comes mainly from 2 new sites ramping up their production.</t>
  </si>
  <si>
    <t>Year-to-year evolution of footprint</t>
  </si>
  <si>
    <t>Evolution of GHG emissions in %</t>
  </si>
  <si>
    <r>
      <t xml:space="preserve">Calculation based on </t>
    </r>
    <r>
      <rPr>
        <b/>
        <u/>
        <sz val="9"/>
        <color theme="3"/>
        <rFont val="Arial"/>
        <family val="2"/>
      </rPr>
      <t>GHG Protocol</t>
    </r>
    <r>
      <rPr>
        <sz val="9"/>
        <color theme="3"/>
        <rFont val="Arial"/>
        <family val="2"/>
      </rPr>
      <t xml:space="preserve">, including </t>
    </r>
    <r>
      <rPr>
        <b/>
        <u/>
        <sz val="9"/>
        <color theme="3"/>
        <rFont val="Arial"/>
        <family val="2"/>
      </rPr>
      <t>34 current and former Gurit sites</t>
    </r>
    <r>
      <rPr>
        <sz val="9"/>
        <color theme="3"/>
        <rFont val="Arial"/>
        <family val="2"/>
      </rPr>
      <t xml:space="preserve"> for fixed base year approach. Greenhouse gas footprint figures for 2020 and for 2021 had to be restated due to structural changes of Gurit and in order to have consistent data set over time. We applied a base year recalculation methodology for structural changes using a fixed base year (2020). Acquired companies are included both with their emissions in the base year (when Gurit did not control these sources yet) and in the following years. Emissions from divested facilities are excluded both with their emissions in the base year (when they were still controlled by the Gurit) and the following years. If no data could be collected back to the base year for an acquired company, the data collected by Gurit for the most recent and complete year was used as a proxy. For two Gurit locations we had to estimate 2022 based on 2021 data because the person in charge of the data collection left the company. The data that was provided for 2021 is still considered adequate as no major changes had taken place in 2022 for these two locations. Additionally, 2020 and 2021 results had to be restated because N2O, CO2 and CH4 emissions reported by 1 site were related to Natural gas burning. These emissions were already reported in Stationary Combustion category and were therefore double-counted.</t>
    </r>
  </si>
  <si>
    <r>
      <rPr>
        <b/>
        <u/>
        <sz val="11"/>
        <color theme="0"/>
        <rFont val="Arial"/>
        <family val="2"/>
      </rPr>
      <t>Notes</t>
    </r>
    <r>
      <rPr>
        <b/>
        <sz val="11"/>
        <color theme="0"/>
        <rFont val="Arial"/>
        <family val="2"/>
      </rPr>
      <t xml:space="preserve">:
</t>
    </r>
    <r>
      <rPr>
        <b/>
        <sz val="11"/>
        <color theme="9"/>
        <rFont val="Arial"/>
        <family val="2"/>
      </rPr>
      <t>Explanations for restatements made in 2022 Sustainability Report of previous year data</t>
    </r>
    <r>
      <rPr>
        <b/>
        <sz val="11"/>
        <color theme="9" tint="-0.249977111117893"/>
        <rFont val="Arial"/>
        <family val="2"/>
      </rPr>
      <t xml:space="preserve">
</t>
    </r>
    <r>
      <rPr>
        <b/>
        <sz val="11"/>
        <color theme="0"/>
        <rFont val="Arial"/>
        <family val="2"/>
      </rPr>
      <t>Explanation for 2022 results</t>
    </r>
  </si>
  <si>
    <t>Last updated: 28.2.2023</t>
  </si>
  <si>
    <t>Contact:  sustainability@gurit.com</t>
  </si>
  <si>
    <r>
      <t xml:space="preserve">GHG Scope 1 &amp; 2: </t>
    </r>
    <r>
      <rPr>
        <b/>
        <sz val="16"/>
        <color theme="3"/>
        <rFont val="Arial"/>
        <family val="2"/>
      </rPr>
      <t>emissions in tCO₂e (2022, 2021, 2020)</t>
    </r>
  </si>
  <si>
    <r>
      <rPr>
        <b/>
        <sz val="20"/>
        <color theme="3"/>
        <rFont val="Arial"/>
        <family val="2"/>
      </rPr>
      <t>GHG Scope 3 (indirect emissions)</t>
    </r>
    <r>
      <rPr>
        <b/>
        <sz val="16"/>
        <color theme="3"/>
        <rFont val="Arial"/>
        <family val="2"/>
      </rPr>
      <t xml:space="preserve"> in tCO₂e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</si>
</sst>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b/>
      <sz val="10"/>
      <color theme="0"/>
      <name val="Arial"/>
      <family val="2"/>
    </font>
    <font>
      <b/>
      <sz val="10"/>
      <color theme="3"/>
      <name val="Arial"/>
      <family val="2"/>
    </font>
    <font>
      <b/>
      <sz val="11"/>
      <color theme="0"/>
      <name val="Arial"/>
      <family val="2"/>
    </font>
    <font>
      <sz val="10"/>
      <color theme="3"/>
      <name val="Arial"/>
      <family val="2"/>
    </font>
    <font>
      <sz val="10"/>
      <color rgb="FF343A40"/>
      <name val="Arial"/>
      <family val="2"/>
    </font>
    <font>
      <sz val="10"/>
      <color rgb="FF343A40"/>
      <name val="Arial"/>
      <family val="2"/>
    </font>
    <font>
      <b/>
      <sz val="16"/>
      <color rgb="FF343A40"/>
      <name val="Arial"/>
      <family val="2"/>
    </font>
    <font>
      <sz val="12"/>
      <color rgb="FF000000"/>
      <name val="Arial"/>
      <family val="2"/>
    </font>
    <font>
      <sz val="11"/>
      <color theme="1"/>
      <name val="Calibri"/>
      <family val="2"/>
      <scheme val="minor"/>
    </font>
    <font>
      <b/>
      <sz val="10"/>
      <color theme="9" tint="-0.249977111117893"/>
      <name val="Arial"/>
      <family val="2"/>
    </font>
    <font>
      <b/>
      <sz val="10"/>
      <color theme="9"/>
      <name val="Arial"/>
      <family val="2"/>
    </font>
    <font>
      <u/>
      <sz val="11"/>
      <color theme="10"/>
      <name val="Calibri"/>
      <family val="2"/>
      <scheme val="minor"/>
    </font>
    <font>
      <sz val="11"/>
      <color theme="1"/>
      <name val="Arial"/>
      <family val="2"/>
    </font>
    <font>
      <sz val="11"/>
      <color rgb="FFFF0000"/>
      <name val="Arial"/>
      <family val="2"/>
    </font>
    <font>
      <sz val="9"/>
      <color theme="3"/>
      <name val="Arial"/>
      <family val="2"/>
    </font>
    <font>
      <b/>
      <u/>
      <sz val="9"/>
      <color theme="3"/>
      <name val="Arial"/>
      <family val="2"/>
    </font>
    <font>
      <b/>
      <sz val="16"/>
      <color theme="3"/>
      <name val="Arial"/>
      <family val="2"/>
    </font>
    <font>
      <b/>
      <u/>
      <sz val="11"/>
      <color theme="0"/>
      <name val="Arial"/>
      <family val="2"/>
    </font>
    <font>
      <b/>
      <sz val="11"/>
      <color theme="9" tint="-0.249977111117893"/>
      <name val="Arial"/>
      <family val="2"/>
    </font>
    <font>
      <b/>
      <sz val="16"/>
      <color rgb="FF1F497D"/>
      <name val="Arial"/>
      <family val="2"/>
    </font>
    <font>
      <b/>
      <u/>
      <sz val="18"/>
      <color rgb="FF1F497D"/>
      <name val="Arial"/>
      <family val="2"/>
    </font>
    <font>
      <sz val="14"/>
      <color theme="1"/>
      <name val="Arial"/>
      <family val="2"/>
    </font>
    <font>
      <b/>
      <sz val="18"/>
      <color theme="1"/>
      <name val="Arial"/>
      <family val="2"/>
    </font>
    <font>
      <b/>
      <sz val="18"/>
      <name val="Arial"/>
      <family val="2"/>
    </font>
    <font>
      <sz val="11"/>
      <color theme="9" tint="-0.249977111117893"/>
      <name val="Arial"/>
      <family val="2"/>
    </font>
    <font>
      <b/>
      <sz val="14"/>
      <color theme="1"/>
      <name val="Arial"/>
      <family val="2"/>
    </font>
    <font>
      <b/>
      <sz val="14"/>
      <name val="Arial"/>
      <family val="2"/>
    </font>
    <font>
      <b/>
      <sz val="9"/>
      <color theme="1"/>
      <name val="Arial"/>
      <family val="2"/>
    </font>
    <font>
      <b/>
      <sz val="11"/>
      <color theme="1"/>
      <name val="Arial"/>
      <family val="2"/>
    </font>
    <font>
      <b/>
      <sz val="11"/>
      <name val="Arial"/>
      <family val="2"/>
    </font>
    <font>
      <sz val="11"/>
      <name val="Arial"/>
      <family val="2"/>
    </font>
    <font>
      <b/>
      <sz val="14"/>
      <color theme="0"/>
      <name val="Arial"/>
      <family val="2"/>
    </font>
    <font>
      <b/>
      <sz val="11"/>
      <color rgb="FF00B050"/>
      <name val="Arial"/>
      <family val="2"/>
    </font>
    <font>
      <i/>
      <sz val="11"/>
      <name val="Arial"/>
      <family val="2"/>
    </font>
    <font>
      <b/>
      <sz val="18"/>
      <color theme="0"/>
      <name val="Arial"/>
      <family val="2"/>
    </font>
    <font>
      <u/>
      <sz val="11"/>
      <color theme="10"/>
      <name val="Arial"/>
      <family val="2"/>
    </font>
    <font>
      <b/>
      <sz val="18"/>
      <color theme="3"/>
      <name val="Arial"/>
      <family val="2"/>
    </font>
    <font>
      <sz val="18"/>
      <color theme="1"/>
      <name val="Arial"/>
      <family val="2"/>
    </font>
    <font>
      <b/>
      <sz val="11"/>
      <color rgb="FF008000"/>
      <name val="Arial"/>
      <family val="2"/>
    </font>
    <font>
      <sz val="11"/>
      <color rgb="FFFFC000"/>
      <name val="Arial"/>
      <family val="2"/>
    </font>
    <font>
      <sz val="11"/>
      <color theme="0" tint="-0.249977111117893"/>
      <name val="Arial"/>
      <family val="2"/>
    </font>
    <font>
      <sz val="11"/>
      <color rgb="FF008000"/>
      <name val="Arial"/>
      <family val="2"/>
    </font>
    <font>
      <b/>
      <sz val="16"/>
      <color theme="0"/>
      <name val="Arial"/>
      <family val="2"/>
    </font>
    <font>
      <sz val="11"/>
      <color theme="0"/>
      <name val="Arial"/>
      <family val="2"/>
    </font>
    <font>
      <b/>
      <u/>
      <sz val="16"/>
      <color theme="0"/>
      <name val="Arial"/>
      <family val="2"/>
    </font>
    <font>
      <b/>
      <sz val="10"/>
      <color theme="1"/>
      <name val="Arial"/>
      <family val="2"/>
    </font>
    <font>
      <b/>
      <sz val="11"/>
      <color theme="9"/>
      <name val="Arial"/>
      <family val="2"/>
    </font>
    <font>
      <b/>
      <sz val="24"/>
      <color theme="0"/>
      <name val="Arial"/>
      <family val="2"/>
    </font>
    <font>
      <b/>
      <u/>
      <sz val="16"/>
      <color theme="3"/>
      <name val="Arial"/>
      <family val="2"/>
    </font>
    <font>
      <b/>
      <sz val="20"/>
      <color theme="3"/>
      <name val="Arial"/>
      <family val="2"/>
    </font>
    <font>
      <sz val="11"/>
      <color theme="0" tint="-0.499984740745262"/>
      <name val="Arial"/>
      <family val="2"/>
    </font>
  </fonts>
  <fills count="1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theme="0"/>
      </patternFill>
    </fill>
    <fill>
      <patternFill patternType="solid">
        <fgColor rgb="FF92D050"/>
        <bgColor indexed="64"/>
      </patternFill>
    </fill>
    <fill>
      <patternFill patternType="solid">
        <fgColor rgb="FFFFFF99"/>
        <bgColor indexed="64"/>
      </patternFill>
    </fill>
    <fill>
      <patternFill patternType="solid">
        <fgColor theme="3"/>
        <bgColor theme="0"/>
      </patternFill>
    </fill>
    <fill>
      <patternFill patternType="solid">
        <fgColor theme="0" tint="-0.499984740745262"/>
        <bgColor indexed="64"/>
      </patternFill>
    </fill>
    <fill>
      <patternFill patternType="solid">
        <fgColor theme="1" tint="0.34998626667073579"/>
        <bgColor indexed="64"/>
      </patternFill>
    </fill>
    <fill>
      <patternFill patternType="solid">
        <fgColor theme="6"/>
        <bgColor indexed="64"/>
      </patternFill>
    </fill>
  </fills>
  <borders count="28">
    <border>
      <left/>
      <right/>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theme="3"/>
      </left>
      <right style="thin">
        <color theme="3"/>
      </right>
      <top/>
      <bottom/>
      <diagonal/>
    </border>
    <border>
      <left style="thin">
        <color theme="3"/>
      </left>
      <right/>
      <top/>
      <bottom style="thin">
        <color theme="3"/>
      </bottom>
      <diagonal/>
    </border>
    <border>
      <left style="thin">
        <color auto="1"/>
      </left>
      <right style="thin">
        <color auto="1"/>
      </right>
      <top style="thin">
        <color auto="1"/>
      </top>
      <bottom style="thin">
        <color auto="1"/>
      </bottom>
      <diagonal/>
    </border>
    <border>
      <left style="thin">
        <color theme="3"/>
      </left>
      <right/>
      <top style="thin">
        <color theme="3"/>
      </top>
      <bottom/>
      <diagonal/>
    </border>
    <border>
      <left style="thin">
        <color theme="0"/>
      </left>
      <right style="thin">
        <color theme="0"/>
      </right>
      <top style="thin">
        <color theme="0"/>
      </top>
      <bottom style="thin">
        <color theme="0"/>
      </bottom>
      <diagonal/>
    </border>
    <border>
      <left/>
      <right/>
      <top style="thin">
        <color theme="3"/>
      </top>
      <bottom/>
      <diagonal/>
    </border>
    <border>
      <left/>
      <right/>
      <top/>
      <bottom style="thin">
        <color theme="3"/>
      </bottom>
      <diagonal/>
    </border>
    <border>
      <left style="thin">
        <color theme="3"/>
      </left>
      <right/>
      <top/>
      <bottom/>
      <diagonal/>
    </border>
    <border>
      <left/>
      <right style="thin">
        <color auto="1"/>
      </right>
      <top style="thin">
        <color auto="1"/>
      </top>
      <bottom style="thin">
        <color auto="1"/>
      </bottom>
      <diagonal/>
    </border>
    <border>
      <left/>
      <right style="thin">
        <color theme="3"/>
      </right>
      <top style="thin">
        <color auto="1"/>
      </top>
      <bottom style="thin">
        <color theme="3"/>
      </bottom>
      <diagonal/>
    </border>
    <border>
      <left style="thin">
        <color theme="3"/>
      </left>
      <right/>
      <top style="thin">
        <color auto="1"/>
      </top>
      <bottom style="thin">
        <color auto="1"/>
      </bottom>
      <diagonal/>
    </border>
    <border>
      <left style="thin">
        <color theme="3"/>
      </left>
      <right/>
      <top style="thin">
        <color auto="1"/>
      </top>
      <bottom style="thin">
        <color theme="3"/>
      </bottom>
      <diagonal/>
    </border>
    <border>
      <left style="thin">
        <color theme="0"/>
      </left>
      <right style="thin">
        <color theme="0"/>
      </right>
      <top/>
      <bottom style="thin">
        <color theme="0"/>
      </bottom>
      <diagonal/>
    </border>
    <border>
      <left style="thin">
        <color theme="3"/>
      </left>
      <right style="thin">
        <color theme="3"/>
      </right>
      <top style="thin">
        <color theme="0"/>
      </top>
      <bottom style="thin">
        <color theme="3"/>
      </bottom>
      <diagonal/>
    </border>
    <border>
      <left style="thin">
        <color theme="3"/>
      </left>
      <right style="thin">
        <color theme="0"/>
      </right>
      <top style="thin">
        <color theme="3"/>
      </top>
      <bottom style="thin">
        <color theme="3"/>
      </bottom>
      <diagonal/>
    </border>
    <border>
      <left style="thin">
        <color theme="0"/>
      </left>
      <right style="thin">
        <color theme="0"/>
      </right>
      <top style="thin">
        <color theme="3"/>
      </top>
      <bottom style="thin">
        <color theme="3"/>
      </bottom>
      <diagonal/>
    </border>
    <border>
      <left style="thin">
        <color theme="0"/>
      </left>
      <right style="thin">
        <color theme="3"/>
      </right>
      <top style="thin">
        <color theme="3"/>
      </top>
      <bottom style="thin">
        <color theme="3"/>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medium">
        <color theme="0"/>
      </left>
      <right style="medium">
        <color indexed="64"/>
      </right>
      <top style="medium">
        <color indexed="64"/>
      </top>
      <bottom style="medium">
        <color indexed="64"/>
      </bottom>
      <diagonal/>
    </border>
    <border>
      <left/>
      <right/>
      <top style="thin">
        <color theme="3"/>
      </top>
      <bottom style="medium">
        <color indexed="64"/>
      </bottom>
      <diagonal/>
    </border>
  </borders>
  <cellStyleXfs count="9">
    <xf numFmtId="0" fontId="0" fillId="0" borderId="0"/>
    <xf numFmtId="0" fontId="6" fillId="0" borderId="0"/>
    <xf numFmtId="0" fontId="5" fillId="0" borderId="0"/>
    <xf numFmtId="0" fontId="8" fillId="0" borderId="0"/>
    <xf numFmtId="9" fontId="9"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12" fillId="0" borderId="0" applyNumberFormat="0" applyFill="0" applyBorder="0" applyAlignment="0" applyProtection="0"/>
  </cellStyleXfs>
  <cellXfs count="182">
    <xf numFmtId="0" fontId="0" fillId="0" borderId="0" xfId="0"/>
    <xf numFmtId="0" fontId="4" fillId="0" borderId="0" xfId="0" applyFont="1"/>
    <xf numFmtId="49" fontId="2" fillId="2" borderId="0" xfId="0" applyNumberFormat="1" applyFont="1" applyFill="1" applyAlignment="1">
      <alignment horizontal="left"/>
    </xf>
    <xf numFmtId="0" fontId="7" fillId="2" borderId="0" xfId="0" applyFont="1" applyFill="1"/>
    <xf numFmtId="0" fontId="2" fillId="2" borderId="0" xfId="0" applyFont="1" applyFill="1"/>
    <xf numFmtId="0" fontId="1" fillId="3"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1" fillId="3" borderId="5" xfId="0" applyFont="1" applyFill="1" applyBorder="1" applyAlignment="1">
      <alignment horizontal="center" vertical="center" wrapText="1"/>
    </xf>
    <xf numFmtId="0" fontId="1" fillId="3" borderId="11" xfId="0" applyFont="1" applyFill="1" applyBorder="1" applyAlignment="1">
      <alignment horizontal="center" vertical="center" wrapText="1"/>
    </xf>
    <xf numFmtId="20" fontId="13" fillId="2" borderId="0" xfId="0" applyNumberFormat="1" applyFont="1" applyFill="1"/>
    <xf numFmtId="0" fontId="13" fillId="2" borderId="0" xfId="0" applyFont="1" applyFill="1"/>
    <xf numFmtId="0" fontId="14" fillId="2" borderId="0" xfId="0" applyFont="1" applyFill="1" applyAlignment="1">
      <alignment horizontal="right"/>
    </xf>
    <xf numFmtId="0" fontId="13" fillId="3" borderId="0" xfId="0" applyFont="1" applyFill="1"/>
    <xf numFmtId="0" fontId="17" fillId="2" borderId="0" xfId="0" applyFont="1" applyFill="1" applyAlignment="1">
      <alignment horizontal="left"/>
    </xf>
    <xf numFmtId="0" fontId="17" fillId="2" borderId="0" xfId="0" applyFont="1" applyFill="1" applyAlignment="1">
      <alignment horizontal="left" vertical="top"/>
    </xf>
    <xf numFmtId="0" fontId="15" fillId="2" borderId="0" xfId="0" applyFont="1" applyFill="1" applyAlignment="1">
      <alignment horizontal="right"/>
    </xf>
    <xf numFmtId="0" fontId="20" fillId="2" borderId="0" xfId="0" applyFont="1" applyFill="1" applyAlignment="1">
      <alignment horizontal="left" vertical="top"/>
    </xf>
    <xf numFmtId="0" fontId="22" fillId="2" borderId="0" xfId="0" applyFont="1" applyFill="1" applyAlignment="1">
      <alignment vertical="center"/>
    </xf>
    <xf numFmtId="0" fontId="23" fillId="6" borderId="2" xfId="0" applyFont="1" applyFill="1" applyBorder="1" applyAlignment="1">
      <alignment vertical="center"/>
    </xf>
    <xf numFmtId="49" fontId="23" fillId="6" borderId="3" xfId="0" applyNumberFormat="1" applyFont="1" applyFill="1" applyBorder="1" applyAlignment="1">
      <alignment horizontal="right" vertical="center"/>
    </xf>
    <xf numFmtId="3" fontId="24" fillId="6" borderId="6" xfId="0" applyNumberFormat="1" applyFont="1" applyFill="1" applyBorder="1" applyAlignment="1">
      <alignment horizontal="right" vertical="center"/>
    </xf>
    <xf numFmtId="0" fontId="25" fillId="2" borderId="3" xfId="0" applyFont="1" applyFill="1" applyBorder="1" applyAlignment="1">
      <alignment horizontal="left" vertical="center" wrapText="1"/>
    </xf>
    <xf numFmtId="0" fontId="22" fillId="3" borderId="0" xfId="0" applyFont="1" applyFill="1" applyAlignment="1">
      <alignment vertical="center"/>
    </xf>
    <xf numFmtId="49" fontId="26" fillId="6" borderId="1" xfId="0" applyNumberFormat="1" applyFont="1" applyFill="1" applyBorder="1" applyAlignment="1">
      <alignment horizontal="right" vertical="center"/>
    </xf>
    <xf numFmtId="10" fontId="26" fillId="6" borderId="1" xfId="0" applyNumberFormat="1" applyFont="1" applyFill="1" applyBorder="1" applyAlignment="1">
      <alignment horizontal="center" vertical="center"/>
    </xf>
    <xf numFmtId="10" fontId="26" fillId="2" borderId="0" xfId="0" applyNumberFormat="1" applyFont="1" applyFill="1" applyAlignment="1">
      <alignment horizontal="center" vertical="center"/>
    </xf>
    <xf numFmtId="3" fontId="24" fillId="10" borderId="6" xfId="0" applyNumberFormat="1" applyFont="1" applyFill="1" applyBorder="1" applyAlignment="1">
      <alignment horizontal="right" vertical="center"/>
    </xf>
    <xf numFmtId="10" fontId="26" fillId="13" borderId="1" xfId="0" applyNumberFormat="1" applyFont="1" applyFill="1" applyBorder="1" applyAlignment="1">
      <alignment horizontal="center" vertical="center"/>
    </xf>
    <xf numFmtId="10" fontId="26" fillId="13" borderId="9" xfId="0" applyNumberFormat="1" applyFont="1" applyFill="1" applyBorder="1" applyAlignment="1">
      <alignment horizontal="center" vertical="center"/>
    </xf>
    <xf numFmtId="10" fontId="27" fillId="13" borderId="9" xfId="0" applyNumberFormat="1" applyFont="1" applyFill="1" applyBorder="1" applyAlignment="1">
      <alignment horizontal="center" vertical="center"/>
    </xf>
    <xf numFmtId="0" fontId="13" fillId="2" borderId="0" xfId="0" applyFont="1" applyFill="1" applyAlignment="1">
      <alignment vertical="center"/>
    </xf>
    <xf numFmtId="10" fontId="13" fillId="2" borderId="0" xfId="0" applyNumberFormat="1" applyFont="1" applyFill="1" applyAlignment="1">
      <alignment horizontal="center" vertical="center"/>
    </xf>
    <xf numFmtId="0" fontId="29" fillId="8" borderId="2" xfId="0" applyFont="1" applyFill="1" applyBorder="1" applyAlignment="1">
      <alignment vertical="center"/>
    </xf>
    <xf numFmtId="49" fontId="29" fillId="8" borderId="3" xfId="0" applyNumberFormat="1" applyFont="1" applyFill="1" applyBorder="1" applyAlignment="1">
      <alignment horizontal="right" vertical="center"/>
    </xf>
    <xf numFmtId="3" fontId="30" fillId="8" borderId="1" xfId="0" applyNumberFormat="1" applyFont="1" applyFill="1" applyBorder="1" applyAlignment="1">
      <alignment horizontal="right" vertical="center"/>
    </xf>
    <xf numFmtId="0" fontId="13" fillId="2" borderId="3" xfId="0" applyFont="1" applyFill="1" applyBorder="1" applyAlignment="1">
      <alignment vertical="center"/>
    </xf>
    <xf numFmtId="49" fontId="29" fillId="8" borderId="1" xfId="0" applyNumberFormat="1" applyFont="1" applyFill="1" applyBorder="1" applyAlignment="1">
      <alignment horizontal="right" vertical="center"/>
    </xf>
    <xf numFmtId="10" fontId="13" fillId="4" borderId="1" xfId="0" applyNumberFormat="1" applyFont="1" applyFill="1" applyBorder="1" applyAlignment="1">
      <alignment horizontal="center" vertical="center"/>
    </xf>
    <xf numFmtId="10" fontId="13" fillId="7" borderId="1" xfId="0" applyNumberFormat="1" applyFont="1" applyFill="1" applyBorder="1" applyAlignment="1">
      <alignment horizontal="center" vertical="center"/>
    </xf>
    <xf numFmtId="10" fontId="13" fillId="7" borderId="9" xfId="0" applyNumberFormat="1" applyFont="1" applyFill="1" applyBorder="1" applyAlignment="1">
      <alignment horizontal="center" vertical="center"/>
    </xf>
    <xf numFmtId="10" fontId="31" fillId="7" borderId="9" xfId="0" applyNumberFormat="1" applyFont="1" applyFill="1" applyBorder="1" applyAlignment="1">
      <alignment horizontal="center" vertical="center"/>
    </xf>
    <xf numFmtId="0" fontId="13" fillId="2" borderId="2" xfId="0" applyFont="1" applyFill="1" applyBorder="1" applyAlignment="1">
      <alignment vertical="center"/>
    </xf>
    <xf numFmtId="49" fontId="13" fillId="0" borderId="3" xfId="0" applyNumberFormat="1" applyFont="1" applyBorder="1" applyAlignment="1">
      <alignment horizontal="right" vertical="center"/>
    </xf>
    <xf numFmtId="3" fontId="31" fillId="2" borderId="1" xfId="0" applyNumberFormat="1" applyFont="1" applyFill="1" applyBorder="1" applyAlignment="1">
      <alignment horizontal="right" vertical="center"/>
    </xf>
    <xf numFmtId="3" fontId="13" fillId="8" borderId="1" xfId="0" applyNumberFormat="1" applyFont="1" applyFill="1" applyBorder="1" applyAlignment="1">
      <alignment horizontal="right" vertical="center"/>
    </xf>
    <xf numFmtId="0" fontId="31" fillId="2" borderId="3" xfId="0" applyFont="1" applyFill="1" applyBorder="1" applyAlignment="1">
      <alignment vertical="center"/>
    </xf>
    <xf numFmtId="49" fontId="32" fillId="3" borderId="1" xfId="0" applyNumberFormat="1" applyFont="1" applyFill="1" applyBorder="1" applyAlignment="1">
      <alignment horizontal="right" vertical="center"/>
    </xf>
    <xf numFmtId="10" fontId="32" fillId="2" borderId="0" xfId="0" applyNumberFormat="1" applyFont="1" applyFill="1" applyAlignment="1">
      <alignment horizontal="center" vertical="center"/>
    </xf>
    <xf numFmtId="49" fontId="32" fillId="3" borderId="21" xfId="0" applyNumberFormat="1" applyFont="1" applyFill="1" applyBorder="1" applyAlignment="1">
      <alignment horizontal="right" vertical="center"/>
    </xf>
    <xf numFmtId="10" fontId="32" fillId="3" borderId="22" xfId="0" applyNumberFormat="1" applyFont="1" applyFill="1" applyBorder="1" applyAlignment="1">
      <alignment horizontal="center" vertical="center"/>
    </xf>
    <xf numFmtId="10" fontId="32" fillId="3" borderId="23" xfId="0" applyNumberFormat="1" applyFont="1" applyFill="1" applyBorder="1" applyAlignment="1">
      <alignment horizontal="center" vertical="center"/>
    </xf>
    <xf numFmtId="10" fontId="32" fillId="2" borderId="12" xfId="0" applyNumberFormat="1" applyFont="1" applyFill="1" applyBorder="1" applyAlignment="1">
      <alignment horizontal="center" vertical="center"/>
    </xf>
    <xf numFmtId="10" fontId="32" fillId="14" borderId="9" xfId="0" applyNumberFormat="1" applyFont="1" applyFill="1" applyBorder="1" applyAlignment="1">
      <alignment horizontal="center" vertical="center"/>
    </xf>
    <xf numFmtId="0" fontId="31" fillId="2" borderId="3" xfId="0" applyFont="1" applyFill="1" applyBorder="1" applyAlignment="1">
      <alignment vertical="center" wrapText="1"/>
    </xf>
    <xf numFmtId="0" fontId="17" fillId="2" borderId="0" xfId="0" applyFont="1" applyFill="1"/>
    <xf numFmtId="3" fontId="19" fillId="2" borderId="1" xfId="0" applyNumberFormat="1" applyFont="1" applyFill="1" applyBorder="1" applyAlignment="1">
      <alignment horizontal="right" vertical="center"/>
    </xf>
    <xf numFmtId="0" fontId="25" fillId="2" borderId="3" xfId="0" applyFont="1" applyFill="1" applyBorder="1" applyAlignment="1">
      <alignment vertical="center" wrapText="1"/>
    </xf>
    <xf numFmtId="0" fontId="33" fillId="2" borderId="0" xfId="0" applyFont="1" applyFill="1" applyAlignment="1">
      <alignment vertical="center"/>
    </xf>
    <xf numFmtId="0" fontId="13" fillId="2" borderId="3" xfId="0" applyFont="1" applyFill="1" applyBorder="1" applyAlignment="1">
      <alignment vertical="center" wrapText="1"/>
    </xf>
    <xf numFmtId="3" fontId="24" fillId="6" borderId="1" xfId="0" applyNumberFormat="1" applyFont="1" applyFill="1" applyBorder="1" applyAlignment="1">
      <alignment horizontal="right" vertical="center"/>
    </xf>
    <xf numFmtId="3" fontId="27" fillId="6" borderId="1" xfId="0" applyNumberFormat="1" applyFont="1" applyFill="1" applyBorder="1" applyAlignment="1">
      <alignment horizontal="right" vertical="center"/>
    </xf>
    <xf numFmtId="3" fontId="22" fillId="2" borderId="0" xfId="0" applyNumberFormat="1" applyFont="1" applyFill="1" applyAlignment="1">
      <alignment vertical="center"/>
    </xf>
    <xf numFmtId="3" fontId="13" fillId="8" borderId="2" xfId="0" applyNumberFormat="1" applyFont="1" applyFill="1" applyBorder="1" applyAlignment="1">
      <alignment horizontal="right" vertical="center"/>
    </xf>
    <xf numFmtId="3" fontId="13" fillId="8" borderId="4" xfId="0" applyNumberFormat="1" applyFont="1" applyFill="1" applyBorder="1" applyAlignment="1">
      <alignment horizontal="right" vertical="center"/>
    </xf>
    <xf numFmtId="3" fontId="31" fillId="8" borderId="1" xfId="0" applyNumberFormat="1" applyFont="1" applyFill="1" applyBorder="1" applyAlignment="1">
      <alignment horizontal="right" vertical="center"/>
    </xf>
    <xf numFmtId="0" fontId="34" fillId="2" borderId="0" xfId="0" applyFont="1" applyFill="1"/>
    <xf numFmtId="3" fontId="13" fillId="2" borderId="0" xfId="0" applyNumberFormat="1" applyFont="1" applyFill="1"/>
    <xf numFmtId="3" fontId="35" fillId="3" borderId="22" xfId="0" applyNumberFormat="1" applyFont="1" applyFill="1" applyBorder="1" applyAlignment="1">
      <alignment horizontal="right" vertical="center"/>
    </xf>
    <xf numFmtId="3" fontId="35" fillId="3" borderId="23" xfId="0" applyNumberFormat="1" applyFont="1" applyFill="1" applyBorder="1" applyAlignment="1">
      <alignment horizontal="right" vertical="center"/>
    </xf>
    <xf numFmtId="9" fontId="13" fillId="2" borderId="0" xfId="4" applyFont="1" applyFill="1"/>
    <xf numFmtId="0" fontId="36" fillId="2" borderId="0" xfId="8" applyFont="1" applyFill="1"/>
    <xf numFmtId="0" fontId="37" fillId="2" borderId="0" xfId="0" applyFont="1" applyFill="1" applyAlignment="1">
      <alignment vertical="top"/>
    </xf>
    <xf numFmtId="0" fontId="13" fillId="2" borderId="0" xfId="0" applyFont="1" applyFill="1" applyAlignment="1">
      <alignment horizontal="left"/>
    </xf>
    <xf numFmtId="0" fontId="14" fillId="2" borderId="0" xfId="0" applyFont="1" applyFill="1"/>
    <xf numFmtId="10" fontId="32" fillId="3" borderId="20" xfId="0" applyNumberFormat="1" applyFont="1" applyFill="1" applyBorder="1" applyAlignment="1">
      <alignment horizontal="center" vertical="center"/>
    </xf>
    <xf numFmtId="10" fontId="26" fillId="2" borderId="13" xfId="0" applyNumberFormat="1" applyFont="1" applyFill="1" applyBorder="1" applyAlignment="1">
      <alignment horizontal="center" vertical="center"/>
    </xf>
    <xf numFmtId="10" fontId="27" fillId="13" borderId="1" xfId="0" applyNumberFormat="1" applyFont="1" applyFill="1" applyBorder="1" applyAlignment="1">
      <alignment horizontal="center" vertical="center"/>
    </xf>
    <xf numFmtId="0" fontId="38" fillId="2" borderId="0" xfId="0" applyFont="1" applyFill="1" applyAlignment="1">
      <alignment vertical="center"/>
    </xf>
    <xf numFmtId="0" fontId="22" fillId="2" borderId="3" xfId="0" applyFont="1" applyFill="1" applyBorder="1" applyAlignment="1">
      <alignment vertical="center"/>
    </xf>
    <xf numFmtId="3" fontId="39" fillId="2" borderId="3" xfId="0" applyNumberFormat="1" applyFont="1" applyFill="1" applyBorder="1"/>
    <xf numFmtId="49" fontId="29" fillId="8" borderId="1" xfId="0" applyNumberFormat="1" applyFont="1" applyFill="1" applyBorder="1" applyAlignment="1">
      <alignment horizontal="right" vertical="center" wrapText="1"/>
    </xf>
    <xf numFmtId="10" fontId="31" fillId="2" borderId="3" xfId="0" applyNumberFormat="1" applyFont="1" applyFill="1" applyBorder="1" applyAlignment="1">
      <alignment horizontal="center" vertical="center"/>
    </xf>
    <xf numFmtId="10" fontId="31" fillId="7" borderId="1" xfId="0" applyNumberFormat="1" applyFont="1" applyFill="1" applyBorder="1" applyAlignment="1">
      <alignment horizontal="center" vertical="center"/>
    </xf>
    <xf numFmtId="0" fontId="13" fillId="2" borderId="2" xfId="0" applyFont="1" applyFill="1" applyBorder="1"/>
    <xf numFmtId="49" fontId="13" fillId="0" borderId="3" xfId="0" applyNumberFormat="1" applyFont="1" applyBorder="1" applyAlignment="1">
      <alignment horizontal="right" vertical="top"/>
    </xf>
    <xf numFmtId="3" fontId="31" fillId="0" borderId="1" xfId="0" applyNumberFormat="1" applyFont="1" applyBorder="1" applyAlignment="1">
      <alignment horizontal="right" vertical="top"/>
    </xf>
    <xf numFmtId="3" fontId="31" fillId="2" borderId="3" xfId="0" applyNumberFormat="1" applyFont="1" applyFill="1" applyBorder="1"/>
    <xf numFmtId="0" fontId="31" fillId="2" borderId="3" xfId="0" applyFont="1" applyFill="1" applyBorder="1"/>
    <xf numFmtId="10" fontId="13" fillId="4" borderId="1" xfId="0" quotePrefix="1" applyNumberFormat="1" applyFont="1" applyFill="1" applyBorder="1" applyAlignment="1">
      <alignment horizontal="center" vertical="center"/>
    </xf>
    <xf numFmtId="3" fontId="29" fillId="8" borderId="1" xfId="0" applyNumberFormat="1" applyFont="1" applyFill="1" applyBorder="1" applyAlignment="1">
      <alignment horizontal="right" vertical="center" wrapText="1"/>
    </xf>
    <xf numFmtId="0" fontId="29" fillId="5" borderId="2" xfId="0" applyFont="1" applyFill="1" applyBorder="1" applyAlignment="1">
      <alignment horizontal="right" vertical="center"/>
    </xf>
    <xf numFmtId="49" fontId="29" fillId="5" borderId="3" xfId="0" applyNumberFormat="1" applyFont="1" applyFill="1" applyBorder="1" applyAlignment="1">
      <alignment horizontal="right" vertical="center"/>
    </xf>
    <xf numFmtId="3" fontId="30" fillId="5" borderId="1" xfId="0" applyNumberFormat="1" applyFont="1" applyFill="1" applyBorder="1" applyAlignment="1">
      <alignment horizontal="right" vertical="center"/>
    </xf>
    <xf numFmtId="3" fontId="30" fillId="5" borderId="9" xfId="0" quotePrefix="1" applyNumberFormat="1" applyFont="1" applyFill="1" applyBorder="1" applyAlignment="1">
      <alignment horizontal="right" vertical="center"/>
    </xf>
    <xf numFmtId="0" fontId="40" fillId="2" borderId="3" xfId="0" applyFont="1" applyFill="1" applyBorder="1" applyAlignment="1">
      <alignment vertical="center" wrapText="1"/>
    </xf>
    <xf numFmtId="3" fontId="30" fillId="5" borderId="9" xfId="0" applyNumberFormat="1" applyFont="1" applyFill="1" applyBorder="1" applyAlignment="1">
      <alignment horizontal="right" vertical="center"/>
    </xf>
    <xf numFmtId="0" fontId="19" fillId="2" borderId="3" xfId="0" applyFont="1" applyFill="1" applyBorder="1" applyAlignment="1">
      <alignment horizontal="left" vertical="center" wrapText="1"/>
    </xf>
    <xf numFmtId="0" fontId="29" fillId="5" borderId="2" xfId="0" applyFont="1" applyFill="1" applyBorder="1" applyAlignment="1">
      <alignment vertical="center"/>
    </xf>
    <xf numFmtId="3" fontId="30" fillId="5" borderId="6" xfId="0" applyNumberFormat="1" applyFont="1" applyFill="1" applyBorder="1" applyAlignment="1">
      <alignment horizontal="right" vertical="center"/>
    </xf>
    <xf numFmtId="0" fontId="31" fillId="2" borderId="3" xfId="0" applyFont="1" applyFill="1" applyBorder="1" applyAlignment="1">
      <alignment vertical="top" wrapText="1"/>
    </xf>
    <xf numFmtId="10" fontId="31" fillId="2" borderId="12" xfId="0" applyNumberFormat="1" applyFont="1" applyFill="1" applyBorder="1" applyAlignment="1">
      <alignment horizontal="center" vertical="center"/>
    </xf>
    <xf numFmtId="0" fontId="39" fillId="2" borderId="3" xfId="0" applyFont="1" applyFill="1" applyBorder="1" applyAlignment="1">
      <alignment wrapText="1"/>
    </xf>
    <xf numFmtId="10" fontId="41" fillId="2" borderId="0" xfId="0" applyNumberFormat="1" applyFont="1" applyFill="1" applyAlignment="1">
      <alignment horizontal="center" vertical="top"/>
    </xf>
    <xf numFmtId="0" fontId="29" fillId="2" borderId="3" xfId="0" quotePrefix="1" applyFont="1" applyFill="1" applyBorder="1" applyAlignment="1">
      <alignment vertical="top"/>
    </xf>
    <xf numFmtId="0" fontId="29" fillId="2" borderId="3" xfId="0" applyFont="1" applyFill="1" applyBorder="1"/>
    <xf numFmtId="49" fontId="29" fillId="2" borderId="3" xfId="0" applyNumberFormat="1" applyFont="1" applyFill="1" applyBorder="1" applyAlignment="1">
      <alignment horizontal="right" vertical="top"/>
    </xf>
    <xf numFmtId="3" fontId="30" fillId="2" borderId="3" xfId="0" applyNumberFormat="1" applyFont="1" applyFill="1" applyBorder="1" applyAlignment="1">
      <alignment horizontal="right" vertical="top"/>
    </xf>
    <xf numFmtId="0" fontId="42" fillId="2" borderId="3" xfId="0" applyFont="1" applyFill="1" applyBorder="1" applyAlignment="1">
      <alignment wrapText="1"/>
    </xf>
    <xf numFmtId="0" fontId="29" fillId="7" borderId="8" xfId="0" quotePrefix="1" applyFont="1" applyFill="1" applyBorder="1" applyAlignment="1">
      <alignment vertical="top"/>
    </xf>
    <xf numFmtId="0" fontId="42" fillId="7" borderId="1" xfId="0" applyFont="1" applyFill="1" applyBorder="1" applyAlignment="1">
      <alignment wrapText="1"/>
    </xf>
    <xf numFmtId="3" fontId="30" fillId="7" borderId="1" xfId="0" applyNumberFormat="1" applyFont="1" applyFill="1" applyBorder="1" applyAlignment="1">
      <alignment horizontal="right" vertical="center"/>
    </xf>
    <xf numFmtId="3" fontId="31" fillId="0" borderId="1" xfId="0" applyNumberFormat="1" applyFont="1" applyBorder="1" applyAlignment="1">
      <alignment horizontal="right" vertical="center"/>
    </xf>
    <xf numFmtId="0" fontId="29" fillId="7" borderId="2" xfId="0" applyFont="1" applyFill="1" applyBorder="1" applyAlignment="1">
      <alignment vertical="center"/>
    </xf>
    <xf numFmtId="49" fontId="29" fillId="7" borderId="3" xfId="0" applyNumberFormat="1" applyFont="1" applyFill="1" applyBorder="1" applyAlignment="1">
      <alignment horizontal="right" vertical="center"/>
    </xf>
    <xf numFmtId="0" fontId="22" fillId="2" borderId="0" xfId="0" applyFont="1" applyFill="1" applyAlignment="1">
      <alignment horizontal="left" vertical="center"/>
    </xf>
    <xf numFmtId="0" fontId="30" fillId="2" borderId="3" xfId="0" applyFont="1" applyFill="1" applyBorder="1"/>
    <xf numFmtId="3" fontId="31" fillId="2" borderId="1" xfId="0" applyNumberFormat="1" applyFont="1" applyFill="1" applyBorder="1" applyAlignment="1">
      <alignment horizontal="right" vertical="top"/>
    </xf>
    <xf numFmtId="49" fontId="13" fillId="2" borderId="3" xfId="0" applyNumberFormat="1" applyFont="1" applyFill="1" applyBorder="1" applyAlignment="1">
      <alignment horizontal="right" vertical="top"/>
    </xf>
    <xf numFmtId="0" fontId="13" fillId="2" borderId="3" xfId="0" applyFont="1" applyFill="1" applyBorder="1"/>
    <xf numFmtId="0" fontId="13" fillId="9" borderId="27" xfId="0" applyFont="1" applyFill="1" applyBorder="1"/>
    <xf numFmtId="0" fontId="13" fillId="2" borderId="27" xfId="0" applyFont="1" applyFill="1" applyBorder="1"/>
    <xf numFmtId="49" fontId="13" fillId="0" borderId="27" xfId="0" applyNumberFormat="1" applyFont="1" applyBorder="1" applyAlignment="1">
      <alignment horizontal="right" vertical="top"/>
    </xf>
    <xf numFmtId="3" fontId="13" fillId="2" borderId="27" xfId="0" applyNumberFormat="1" applyFont="1" applyFill="1" applyBorder="1"/>
    <xf numFmtId="3" fontId="31" fillId="2" borderId="27" xfId="0" applyNumberFormat="1" applyFont="1" applyFill="1" applyBorder="1" applyAlignment="1">
      <alignment horizontal="right" vertical="top"/>
    </xf>
    <xf numFmtId="3" fontId="32" fillId="3" borderId="25" xfId="0" applyNumberFormat="1" applyFont="1" applyFill="1" applyBorder="1" applyAlignment="1">
      <alignment horizontal="right" vertical="center"/>
    </xf>
    <xf numFmtId="3" fontId="32" fillId="3" borderId="26" xfId="0" applyNumberFormat="1" applyFont="1" applyFill="1" applyBorder="1" applyAlignment="1">
      <alignment horizontal="right" vertical="center"/>
    </xf>
    <xf numFmtId="0" fontId="13" fillId="2" borderId="0" xfId="0" applyFont="1" applyFill="1" applyAlignment="1">
      <alignment horizontal="left" vertical="center" wrapText="1"/>
    </xf>
    <xf numFmtId="3" fontId="24" fillId="15" borderId="6" xfId="0" applyNumberFormat="1" applyFont="1" applyFill="1" applyBorder="1" applyAlignment="1">
      <alignment horizontal="right" vertical="center"/>
    </xf>
    <xf numFmtId="3" fontId="27" fillId="15" borderId="1" xfId="0" applyNumberFormat="1" applyFont="1" applyFill="1" applyBorder="1" applyAlignment="1">
      <alignment horizontal="right" vertical="center"/>
    </xf>
    <xf numFmtId="0" fontId="29" fillId="5" borderId="5" xfId="0" quotePrefix="1" applyFont="1" applyFill="1" applyBorder="1" applyAlignment="1">
      <alignment horizontal="center" vertical="center" wrapText="1"/>
    </xf>
    <xf numFmtId="0" fontId="13" fillId="5" borderId="7" xfId="0" applyFont="1" applyFill="1" applyBorder="1" applyAlignment="1">
      <alignment horizontal="center" vertical="top"/>
    </xf>
    <xf numFmtId="0" fontId="13" fillId="5" borderId="6" xfId="0" applyFont="1" applyFill="1" applyBorder="1" applyAlignment="1">
      <alignment horizontal="center" vertical="top"/>
    </xf>
    <xf numFmtId="0" fontId="29" fillId="5" borderId="2" xfId="0" quotePrefix="1" applyFont="1" applyFill="1" applyBorder="1" applyAlignment="1">
      <alignment horizontal="center" vertical="center" wrapText="1"/>
    </xf>
    <xf numFmtId="49" fontId="29" fillId="5" borderId="10" xfId="0" quotePrefix="1" applyNumberFormat="1" applyFont="1" applyFill="1" applyBorder="1" applyAlignment="1">
      <alignment horizontal="center" vertical="center" wrapText="1"/>
    </xf>
    <xf numFmtId="49" fontId="29" fillId="5" borderId="14" xfId="0" applyNumberFormat="1" applyFont="1" applyFill="1" applyBorder="1" applyAlignment="1">
      <alignment horizontal="center" vertical="top"/>
    </xf>
    <xf numFmtId="49" fontId="29" fillId="5" borderId="2" xfId="0" quotePrefix="1" applyNumberFormat="1" applyFont="1" applyFill="1" applyBorder="1" applyAlignment="1">
      <alignment horizontal="center" vertical="center" wrapText="1"/>
    </xf>
    <xf numFmtId="16" fontId="29" fillId="7" borderId="5" xfId="0" quotePrefix="1" applyNumberFormat="1" applyFont="1" applyFill="1" applyBorder="1" applyAlignment="1">
      <alignment horizontal="center" vertical="center"/>
    </xf>
    <xf numFmtId="16" fontId="29" fillId="7" borderId="7" xfId="0" quotePrefix="1" applyNumberFormat="1" applyFont="1" applyFill="1" applyBorder="1" applyAlignment="1">
      <alignment horizontal="center" vertical="top"/>
    </xf>
    <xf numFmtId="16" fontId="29" fillId="7" borderId="6" xfId="0" quotePrefix="1" applyNumberFormat="1" applyFont="1" applyFill="1" applyBorder="1" applyAlignment="1">
      <alignment horizontal="center" vertical="top"/>
    </xf>
    <xf numFmtId="0" fontId="29" fillId="7" borderId="2" xfId="0" quotePrefix="1" applyFont="1" applyFill="1" applyBorder="1" applyAlignment="1">
      <alignment horizontal="center" vertical="center"/>
    </xf>
    <xf numFmtId="0" fontId="29" fillId="7" borderId="5" xfId="0" quotePrefix="1" applyFont="1" applyFill="1" applyBorder="1" applyAlignment="1">
      <alignment horizontal="center" vertical="center"/>
    </xf>
    <xf numFmtId="0" fontId="13" fillId="7" borderId="7" xfId="0" applyFont="1" applyFill="1" applyBorder="1" applyAlignment="1">
      <alignment horizontal="center" vertical="top"/>
    </xf>
    <xf numFmtId="0" fontId="13" fillId="7" borderId="6" xfId="0" applyFont="1" applyFill="1" applyBorder="1" applyAlignment="1">
      <alignment horizontal="center" vertical="top"/>
    </xf>
    <xf numFmtId="0" fontId="22" fillId="2" borderId="0" xfId="0" applyFont="1" applyFill="1"/>
    <xf numFmtId="0" fontId="32" fillId="2" borderId="0" xfId="0" applyFont="1" applyFill="1" applyAlignment="1">
      <alignment horizontal="center" vertical="center" wrapText="1"/>
    </xf>
    <xf numFmtId="0" fontId="50" fillId="2" borderId="0" xfId="0" applyFont="1" applyFill="1" applyAlignment="1">
      <alignment vertical="top"/>
    </xf>
    <xf numFmtId="0" fontId="37" fillId="2" borderId="0" xfId="0" applyFont="1" applyFill="1"/>
    <xf numFmtId="0" fontId="51" fillId="2" borderId="0" xfId="0" applyFont="1" applyFill="1"/>
    <xf numFmtId="0" fontId="48" fillId="3" borderId="0" xfId="0" applyFont="1" applyFill="1" applyAlignment="1">
      <alignment horizontal="center" vertical="center" wrapText="1"/>
    </xf>
    <xf numFmtId="0" fontId="48" fillId="3" borderId="0" xfId="0" applyFont="1" applyFill="1" applyAlignment="1">
      <alignment horizontal="center" vertical="center"/>
    </xf>
    <xf numFmtId="0" fontId="26" fillId="5" borderId="0" xfId="0" applyFont="1" applyFill="1" applyAlignment="1">
      <alignment horizontal="center" vertical="center"/>
    </xf>
    <xf numFmtId="0" fontId="26" fillId="11" borderId="0" xfId="0" applyFont="1" applyFill="1" applyAlignment="1">
      <alignment horizontal="center" vertical="center"/>
    </xf>
    <xf numFmtId="0" fontId="27" fillId="2" borderId="0" xfId="0" applyFont="1" applyFill="1" applyAlignment="1">
      <alignment horizontal="center" vertical="center" wrapText="1"/>
    </xf>
    <xf numFmtId="49" fontId="35" fillId="3" borderId="21" xfId="0" applyNumberFormat="1" applyFont="1" applyFill="1" applyBorder="1" applyAlignment="1">
      <alignment horizontal="right" vertical="center"/>
    </xf>
    <xf numFmtId="49" fontId="35" fillId="3" borderId="22" xfId="0" applyNumberFormat="1" applyFont="1" applyFill="1" applyBorder="1" applyAlignment="1">
      <alignment horizontal="right" vertical="center"/>
    </xf>
    <xf numFmtId="49" fontId="46" fillId="15" borderId="2" xfId="0" applyNumberFormat="1" applyFont="1" applyFill="1" applyBorder="1" applyAlignment="1">
      <alignment horizontal="right" vertical="center" wrapText="1"/>
    </xf>
    <xf numFmtId="49" fontId="46" fillId="15" borderId="4" xfId="0" applyNumberFormat="1" applyFont="1" applyFill="1" applyBorder="1" applyAlignment="1">
      <alignment horizontal="right" vertical="center" wrapText="1"/>
    </xf>
    <xf numFmtId="0" fontId="15" fillId="2" borderId="0" xfId="0" applyFont="1" applyFill="1" applyAlignment="1">
      <alignment horizontal="left" vertical="top" wrapText="1"/>
    </xf>
    <xf numFmtId="0" fontId="3" fillId="3" borderId="19" xfId="0" applyFont="1" applyFill="1" applyBorder="1" applyAlignment="1">
      <alignment horizontal="center" vertical="center" wrapText="1"/>
    </xf>
    <xf numFmtId="0" fontId="13" fillId="0" borderId="19" xfId="0" applyFont="1" applyBorder="1" applyAlignment="1"/>
    <xf numFmtId="0" fontId="3" fillId="3" borderId="12" xfId="0" applyFont="1" applyFill="1" applyBorder="1" applyAlignment="1">
      <alignment horizontal="left" vertical="center" wrapText="1"/>
    </xf>
    <xf numFmtId="0" fontId="13" fillId="0" borderId="13" xfId="0" applyFont="1" applyBorder="1" applyAlignment="1">
      <alignment horizontal="left" vertical="center" wrapText="1"/>
    </xf>
    <xf numFmtId="49" fontId="29" fillId="5" borderId="18" xfId="0" applyNumberFormat="1" applyFont="1" applyFill="1" applyBorder="1" applyAlignment="1">
      <alignment horizontal="right" vertical="center" wrapText="1"/>
    </xf>
    <xf numFmtId="49" fontId="29" fillId="5" borderId="16" xfId="0" applyNumberFormat="1" applyFont="1" applyFill="1" applyBorder="1" applyAlignment="1">
      <alignment horizontal="right" vertical="center" wrapText="1"/>
    </xf>
    <xf numFmtId="0" fontId="43" fillId="12" borderId="24" xfId="0" applyFont="1" applyFill="1" applyBorder="1" applyAlignment="1">
      <alignment horizontal="right" vertical="center" wrapText="1"/>
    </xf>
    <xf numFmtId="0" fontId="44" fillId="3" borderId="25" xfId="0" applyFont="1" applyFill="1" applyBorder="1" applyAlignment="1">
      <alignment horizontal="right" vertical="center" wrapText="1"/>
    </xf>
    <xf numFmtId="0" fontId="26" fillId="7" borderId="2" xfId="0" applyFont="1" applyFill="1" applyBorder="1" applyAlignment="1">
      <alignment horizontal="left" vertical="center" wrapText="1"/>
    </xf>
    <xf numFmtId="0" fontId="13" fillId="7" borderId="3" xfId="0" applyFont="1" applyFill="1" applyBorder="1" applyAlignment="1">
      <alignment horizontal="left" vertical="center"/>
    </xf>
    <xf numFmtId="0" fontId="13" fillId="7" borderId="4" xfId="0" applyFont="1" applyFill="1" applyBorder="1" applyAlignment="1">
      <alignment horizontal="left" vertical="center"/>
    </xf>
    <xf numFmtId="49" fontId="29" fillId="7" borderId="2" xfId="0" applyNumberFormat="1" applyFont="1" applyFill="1" applyBorder="1" applyAlignment="1">
      <alignment horizontal="right" vertical="center" wrapText="1"/>
    </xf>
    <xf numFmtId="49" fontId="29" fillId="7" borderId="4" xfId="0" applyNumberFormat="1" applyFont="1" applyFill="1" applyBorder="1" applyAlignment="1">
      <alignment horizontal="right" vertical="center" wrapText="1"/>
    </xf>
    <xf numFmtId="49" fontId="29" fillId="5" borderId="2" xfId="0" applyNumberFormat="1" applyFont="1" applyFill="1" applyBorder="1" applyAlignment="1">
      <alignment horizontal="right" vertical="center" wrapText="1"/>
    </xf>
    <xf numFmtId="49" fontId="29" fillId="5" borderId="4" xfId="0" applyNumberFormat="1" applyFont="1" applyFill="1" applyBorder="1" applyAlignment="1">
      <alignment horizontal="right" vertical="center" wrapText="1"/>
    </xf>
    <xf numFmtId="0" fontId="23" fillId="2" borderId="0" xfId="0" applyFont="1" applyFill="1" applyAlignment="1">
      <alignment horizontal="center" vertical="center" textRotation="90"/>
    </xf>
    <xf numFmtId="49" fontId="29" fillId="5" borderId="17" xfId="0" applyNumberFormat="1" applyFont="1" applyFill="1" applyBorder="1" applyAlignment="1">
      <alignment horizontal="right" vertical="center" wrapText="1"/>
    </xf>
    <xf numFmtId="49" fontId="29" fillId="5" borderId="15" xfId="0" applyNumberFormat="1" applyFont="1" applyFill="1" applyBorder="1" applyAlignment="1">
      <alignment horizontal="right" vertical="center" wrapText="1"/>
    </xf>
    <xf numFmtId="0" fontId="28" fillId="10" borderId="2" xfId="0" applyFont="1" applyFill="1" applyBorder="1" applyAlignment="1">
      <alignment horizontal="right" vertical="center" wrapText="1"/>
    </xf>
    <xf numFmtId="0" fontId="28" fillId="10" borderId="3" xfId="0" applyFont="1" applyFill="1" applyBorder="1" applyAlignment="1">
      <alignment horizontal="right" vertical="center" wrapText="1"/>
    </xf>
    <xf numFmtId="0" fontId="28" fillId="10" borderId="4" xfId="0" applyFont="1" applyFill="1" applyBorder="1" applyAlignment="1">
      <alignment horizontal="right" vertical="center" wrapText="1"/>
    </xf>
    <xf numFmtId="49" fontId="23" fillId="6" borderId="2" xfId="0" applyNumberFormat="1" applyFont="1" applyFill="1" applyBorder="1" applyAlignment="1">
      <alignment horizontal="right" vertical="center"/>
    </xf>
    <xf numFmtId="49" fontId="23" fillId="6" borderId="3" xfId="0" applyNumberFormat="1" applyFont="1" applyFill="1" applyBorder="1" applyAlignment="1">
      <alignment horizontal="right" vertical="center"/>
    </xf>
    <xf numFmtId="49" fontId="23" fillId="6" borderId="4" xfId="0" applyNumberFormat="1" applyFont="1" applyFill="1" applyBorder="1" applyAlignment="1">
      <alignment horizontal="right" vertical="center"/>
    </xf>
  </cellXfs>
  <cellStyles count="9">
    <cellStyle name="Hyperlink" xfId="8" builtinId="8"/>
    <cellStyle name="Normal" xfId="0" builtinId="0"/>
    <cellStyle name="Normal 2" xfId="1" xr:uid="{6D985AFD-7382-4775-B69D-B2638DF06106}"/>
    <cellStyle name="Normal 2 2" xfId="2" xr:uid="{6F76F0FA-7D83-4A67-8680-27C4AF02692C}"/>
    <cellStyle name="Normal 3" xfId="3" xr:uid="{3A369E0B-690A-4F25-BFB7-BEDAE70306FE}"/>
    <cellStyle name="Normal 3 2" xfId="5" xr:uid="{D3EDC7F3-34D1-48EE-AD05-54AAFDCE2F19}"/>
    <cellStyle name="Normal 5" xfId="7" xr:uid="{61E1B006-11C2-4A74-97EF-B681D128034F}"/>
    <cellStyle name="Percent" xfId="4" builtinId="5"/>
    <cellStyle name="Pourcentage 2" xfId="6" xr:uid="{AB4C9E24-F10B-4368-A8CF-D3567104CDDF}"/>
  </cellStyles>
  <dxfs count="0"/>
  <tableStyles count="0" defaultTableStyle="TableStyleMedium2" defaultPivotStyle="PivotStyleLight16"/>
  <colors>
    <mruColors>
      <color rgb="FFDCE6F1"/>
      <color rgb="FFFFCCFF"/>
      <color rgb="FFFFFF99"/>
      <color rgb="FFFFFFCC"/>
      <color rgb="FF343A40"/>
      <color rgb="FF000000"/>
      <color rgb="FF008000"/>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1.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11</xdr:col>
      <xdr:colOff>320675</xdr:colOff>
      <xdr:row>1</xdr:row>
      <xdr:rowOff>50800</xdr:rowOff>
    </xdr:from>
    <xdr:ext cx="1609725" cy="571500"/>
    <xdr:pic>
      <xdr:nvPicPr>
        <xdr:cNvPr id="2" name="Gurit Services AG" descr="Company Logo">
          <a:extLst>
            <a:ext uri="{FF2B5EF4-FFF2-40B4-BE49-F238E27FC236}">
              <a16:creationId xmlns:a16="http://schemas.microsoft.com/office/drawing/2014/main" id="{ABF8FAF8-B3FE-4252-B4A0-86D711C56166}"/>
            </a:ext>
          </a:extLst>
        </xdr:cNvPr>
        <xdr:cNvPicPr>
          <a:picLocks noChangeAspect="1"/>
        </xdr:cNvPicPr>
      </xdr:nvPicPr>
      <xdr:blipFill>
        <a:blip xmlns:r="http://schemas.openxmlformats.org/officeDocument/2006/relationships" r:embed="rId1"/>
        <a:stretch>
          <a:fillRect/>
        </a:stretch>
      </xdr:blipFill>
      <xdr:spPr>
        <a:xfrm>
          <a:off x="12909550" y="225425"/>
          <a:ext cx="1609725" cy="571500"/>
        </a:xfrm>
        <a:prstGeom prst="rect">
          <a:avLst/>
        </a:prstGeom>
      </xdr:spPr>
    </xdr:pic>
    <xdr:clientData/>
  </xdr:oneCellAnchor>
  <xdr:twoCellAnchor editAs="oneCell">
    <xdr:from>
      <xdr:col>23</xdr:col>
      <xdr:colOff>133342</xdr:colOff>
      <xdr:row>25</xdr:row>
      <xdr:rowOff>31216</xdr:rowOff>
    </xdr:from>
    <xdr:to>
      <xdr:col>32</xdr:col>
      <xdr:colOff>670336</xdr:colOff>
      <xdr:row>39</xdr:row>
      <xdr:rowOff>24288</xdr:rowOff>
    </xdr:to>
    <xdr:pic>
      <xdr:nvPicPr>
        <xdr:cNvPr id="6" name="Image 5">
          <a:extLst>
            <a:ext uri="{FF2B5EF4-FFF2-40B4-BE49-F238E27FC236}">
              <a16:creationId xmlns:a16="http://schemas.microsoft.com/office/drawing/2014/main" id="{BC785E41-BAD1-43F5-99AE-D15390CC526D}"/>
            </a:ext>
          </a:extLst>
        </xdr:cNvPr>
        <xdr:cNvPicPr>
          <a:picLocks noChangeAspect="1"/>
        </xdr:cNvPicPr>
      </xdr:nvPicPr>
      <xdr:blipFill>
        <a:blip xmlns:r="http://schemas.openxmlformats.org/officeDocument/2006/relationships" r:embed="rId2"/>
        <a:stretch>
          <a:fillRect/>
        </a:stretch>
      </xdr:blipFill>
      <xdr:spPr>
        <a:xfrm>
          <a:off x="30297656" y="7106930"/>
          <a:ext cx="8276738" cy="4253840"/>
        </a:xfrm>
        <a:prstGeom prst="rect">
          <a:avLst/>
        </a:prstGeom>
        <a:ln>
          <a:solidFill>
            <a:schemeClr val="accent1"/>
          </a:solidFill>
        </a:ln>
      </xdr:spPr>
    </xdr:pic>
    <xdr:clientData/>
  </xdr:twoCellAnchor>
  <xdr:twoCellAnchor editAs="oneCell">
    <xdr:from>
      <xdr:col>34</xdr:col>
      <xdr:colOff>174267</xdr:colOff>
      <xdr:row>7</xdr:row>
      <xdr:rowOff>233243</xdr:rowOff>
    </xdr:from>
    <xdr:to>
      <xdr:col>43</xdr:col>
      <xdr:colOff>682530</xdr:colOff>
      <xdr:row>22</xdr:row>
      <xdr:rowOff>225965</xdr:rowOff>
    </xdr:to>
    <xdr:pic>
      <xdr:nvPicPr>
        <xdr:cNvPr id="7" name="Image 6">
          <a:extLst>
            <a:ext uri="{FF2B5EF4-FFF2-40B4-BE49-F238E27FC236}">
              <a16:creationId xmlns:a16="http://schemas.microsoft.com/office/drawing/2014/main" id="{7B5FA3D7-915C-4533-B54A-A253871085A2}"/>
            </a:ext>
          </a:extLst>
        </xdr:cNvPr>
        <xdr:cNvPicPr>
          <a:picLocks noChangeAspect="1"/>
        </xdr:cNvPicPr>
      </xdr:nvPicPr>
      <xdr:blipFill>
        <a:blip xmlns:r="http://schemas.openxmlformats.org/officeDocument/2006/relationships" r:embed="rId3"/>
        <a:stretch>
          <a:fillRect/>
        </a:stretch>
      </xdr:blipFill>
      <xdr:spPr>
        <a:xfrm>
          <a:off x="39308410" y="2628100"/>
          <a:ext cx="8248008" cy="4238150"/>
        </a:xfrm>
        <a:prstGeom prst="rect">
          <a:avLst/>
        </a:prstGeom>
        <a:ln>
          <a:solidFill>
            <a:schemeClr val="accent1"/>
          </a:solidFill>
        </a:ln>
      </xdr:spPr>
    </xdr:pic>
    <xdr:clientData/>
  </xdr:twoCellAnchor>
  <xdr:twoCellAnchor editAs="oneCell">
    <xdr:from>
      <xdr:col>34</xdr:col>
      <xdr:colOff>188866</xdr:colOff>
      <xdr:row>25</xdr:row>
      <xdr:rowOff>54430</xdr:rowOff>
    </xdr:from>
    <xdr:to>
      <xdr:col>43</xdr:col>
      <xdr:colOff>686884</xdr:colOff>
      <xdr:row>38</xdr:row>
      <xdr:rowOff>221268</xdr:rowOff>
    </xdr:to>
    <xdr:pic>
      <xdr:nvPicPr>
        <xdr:cNvPr id="9" name="Image 8">
          <a:extLst>
            <a:ext uri="{FF2B5EF4-FFF2-40B4-BE49-F238E27FC236}">
              <a16:creationId xmlns:a16="http://schemas.microsoft.com/office/drawing/2014/main" id="{E2E00893-2C22-4C13-94D8-8242D716D319}"/>
            </a:ext>
          </a:extLst>
        </xdr:cNvPr>
        <xdr:cNvPicPr>
          <a:picLocks noChangeAspect="1"/>
        </xdr:cNvPicPr>
      </xdr:nvPicPr>
      <xdr:blipFill>
        <a:blip xmlns:r="http://schemas.openxmlformats.org/officeDocument/2006/relationships" r:embed="rId4"/>
        <a:stretch>
          <a:fillRect/>
        </a:stretch>
      </xdr:blipFill>
      <xdr:spPr>
        <a:xfrm>
          <a:off x="39323009" y="7130144"/>
          <a:ext cx="8237763" cy="4199006"/>
        </a:xfrm>
        <a:prstGeom prst="rect">
          <a:avLst/>
        </a:prstGeom>
        <a:ln>
          <a:solidFill>
            <a:schemeClr val="accent1"/>
          </a:solidFill>
        </a:ln>
      </xdr:spPr>
    </xdr:pic>
    <xdr:clientData/>
  </xdr:twoCellAnchor>
  <xdr:twoCellAnchor editAs="oneCell">
    <xdr:from>
      <xdr:col>23</xdr:col>
      <xdr:colOff>106360</xdr:colOff>
      <xdr:row>7</xdr:row>
      <xdr:rowOff>235644</xdr:rowOff>
    </xdr:from>
    <xdr:to>
      <xdr:col>32</xdr:col>
      <xdr:colOff>671136</xdr:colOff>
      <xdr:row>22</xdr:row>
      <xdr:rowOff>286134</xdr:rowOff>
    </xdr:to>
    <xdr:pic>
      <xdr:nvPicPr>
        <xdr:cNvPr id="10" name="Image 9">
          <a:extLst>
            <a:ext uri="{FF2B5EF4-FFF2-40B4-BE49-F238E27FC236}">
              <a16:creationId xmlns:a16="http://schemas.microsoft.com/office/drawing/2014/main" id="{70D8708C-FACA-4EFF-9AB1-211FDEDB2E53}"/>
            </a:ext>
          </a:extLst>
        </xdr:cNvPr>
        <xdr:cNvPicPr>
          <a:picLocks noChangeAspect="1"/>
        </xdr:cNvPicPr>
      </xdr:nvPicPr>
      <xdr:blipFill>
        <a:blip xmlns:r="http://schemas.openxmlformats.org/officeDocument/2006/relationships" r:embed="rId5"/>
        <a:stretch>
          <a:fillRect/>
        </a:stretch>
      </xdr:blipFill>
      <xdr:spPr>
        <a:xfrm>
          <a:off x="30270674" y="2630501"/>
          <a:ext cx="8304520" cy="4295918"/>
        </a:xfrm>
        <a:prstGeom prst="rect">
          <a:avLst/>
        </a:prstGeom>
        <a:ln>
          <a:solidFill>
            <a:schemeClr val="accent1"/>
          </a:solid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227479</xdr:colOff>
      <xdr:row>3</xdr:row>
      <xdr:rowOff>119716</xdr:rowOff>
    </xdr:from>
    <xdr:ext cx="1609725" cy="571500"/>
    <xdr:pic>
      <xdr:nvPicPr>
        <xdr:cNvPr id="2" name="Gurit Services AG" descr="Company Logo">
          <a:extLst>
            <a:ext uri="{FF2B5EF4-FFF2-40B4-BE49-F238E27FC236}">
              <a16:creationId xmlns:a16="http://schemas.microsoft.com/office/drawing/2014/main" id="{B565A193-32FA-4120-B77F-72EF184711E9}"/>
            </a:ext>
          </a:extLst>
        </xdr:cNvPr>
        <xdr:cNvPicPr>
          <a:picLocks noChangeAspect="1"/>
        </xdr:cNvPicPr>
      </xdr:nvPicPr>
      <xdr:blipFill>
        <a:blip xmlns:r="http://schemas.openxmlformats.org/officeDocument/2006/relationships" r:embed="rId1"/>
        <a:stretch>
          <a:fillRect/>
        </a:stretch>
      </xdr:blipFill>
      <xdr:spPr>
        <a:xfrm>
          <a:off x="13927604" y="468966"/>
          <a:ext cx="1609725" cy="571500"/>
        </a:xfrm>
        <a:prstGeom prst="rect">
          <a:avLst/>
        </a:prstGeom>
      </xdr:spPr>
    </xdr:pic>
    <xdr:clientData/>
  </xdr:oneCellAnchor>
  <xdr:twoCellAnchor editAs="oneCell">
    <xdr:from>
      <xdr:col>26</xdr:col>
      <xdr:colOff>32658</xdr:colOff>
      <xdr:row>7</xdr:row>
      <xdr:rowOff>383722</xdr:rowOff>
    </xdr:from>
    <xdr:to>
      <xdr:col>36</xdr:col>
      <xdr:colOff>108857</xdr:colOff>
      <xdr:row>18</xdr:row>
      <xdr:rowOff>310688</xdr:rowOff>
    </xdr:to>
    <xdr:pic>
      <xdr:nvPicPr>
        <xdr:cNvPr id="5" name="Image 4">
          <a:extLst>
            <a:ext uri="{FF2B5EF4-FFF2-40B4-BE49-F238E27FC236}">
              <a16:creationId xmlns:a16="http://schemas.microsoft.com/office/drawing/2014/main" id="{782E846B-38C6-4C90-9709-DF01FBB12FEB}"/>
            </a:ext>
          </a:extLst>
        </xdr:cNvPr>
        <xdr:cNvPicPr>
          <a:picLocks noChangeAspect="1"/>
        </xdr:cNvPicPr>
      </xdr:nvPicPr>
      <xdr:blipFill>
        <a:blip xmlns:r="http://schemas.openxmlformats.org/officeDocument/2006/relationships" r:embed="rId2"/>
        <a:stretch>
          <a:fillRect/>
        </a:stretch>
      </xdr:blipFill>
      <xdr:spPr>
        <a:xfrm>
          <a:off x="47156915" y="2582636"/>
          <a:ext cx="7913913" cy="4082629"/>
        </a:xfrm>
        <a:prstGeom prst="rect">
          <a:avLst/>
        </a:prstGeom>
        <a:ln>
          <a:solidFill>
            <a:schemeClr val="accent1"/>
          </a:solidFill>
        </a:ln>
      </xdr:spPr>
    </xdr:pic>
    <xdr:clientData/>
  </xdr:twoCellAnchor>
  <xdr:twoCellAnchor editAs="oneCell">
    <xdr:from>
      <xdr:col>36</xdr:col>
      <xdr:colOff>759775</xdr:colOff>
      <xdr:row>7</xdr:row>
      <xdr:rowOff>359228</xdr:rowOff>
    </xdr:from>
    <xdr:to>
      <xdr:col>47</xdr:col>
      <xdr:colOff>21771</xdr:colOff>
      <xdr:row>18</xdr:row>
      <xdr:rowOff>224251</xdr:rowOff>
    </xdr:to>
    <xdr:pic>
      <xdr:nvPicPr>
        <xdr:cNvPr id="9" name="Image 8">
          <a:extLst>
            <a:ext uri="{FF2B5EF4-FFF2-40B4-BE49-F238E27FC236}">
              <a16:creationId xmlns:a16="http://schemas.microsoft.com/office/drawing/2014/main" id="{AC4F43EA-F495-4E18-9D9A-B7A4B4C8D373}"/>
            </a:ext>
          </a:extLst>
        </xdr:cNvPr>
        <xdr:cNvPicPr>
          <a:picLocks noChangeAspect="1"/>
        </xdr:cNvPicPr>
      </xdr:nvPicPr>
      <xdr:blipFill>
        <a:blip xmlns:r="http://schemas.openxmlformats.org/officeDocument/2006/relationships" r:embed="rId3"/>
        <a:stretch>
          <a:fillRect/>
        </a:stretch>
      </xdr:blipFill>
      <xdr:spPr>
        <a:xfrm>
          <a:off x="55308089" y="2558142"/>
          <a:ext cx="7883482" cy="4023861"/>
        </a:xfrm>
        <a:prstGeom prst="rect">
          <a:avLst/>
        </a:prstGeom>
        <a:ln>
          <a:solidFill>
            <a:schemeClr val="accent1"/>
          </a:solidFill>
        </a:ln>
      </xdr:spPr>
    </xdr:pic>
    <xdr:clientData/>
  </xdr:twoCellAnchor>
  <xdr:twoCellAnchor editAs="oneCell">
    <xdr:from>
      <xdr:col>36</xdr:col>
      <xdr:colOff>748983</xdr:colOff>
      <xdr:row>20</xdr:row>
      <xdr:rowOff>76199</xdr:rowOff>
    </xdr:from>
    <xdr:to>
      <xdr:col>47</xdr:col>
      <xdr:colOff>81629</xdr:colOff>
      <xdr:row>33</xdr:row>
      <xdr:rowOff>68769</xdr:rowOff>
    </xdr:to>
    <xdr:pic>
      <xdr:nvPicPr>
        <xdr:cNvPr id="10" name="Image 9">
          <a:extLst>
            <a:ext uri="{FF2B5EF4-FFF2-40B4-BE49-F238E27FC236}">
              <a16:creationId xmlns:a16="http://schemas.microsoft.com/office/drawing/2014/main" id="{09CA1E94-ED56-4FEB-8E71-AFB3FBF8AD53}"/>
            </a:ext>
          </a:extLst>
        </xdr:cNvPr>
        <xdr:cNvPicPr>
          <a:picLocks noChangeAspect="1"/>
        </xdr:cNvPicPr>
      </xdr:nvPicPr>
      <xdr:blipFill>
        <a:blip xmlns:r="http://schemas.openxmlformats.org/officeDocument/2006/relationships" r:embed="rId4"/>
        <a:stretch>
          <a:fillRect/>
        </a:stretch>
      </xdr:blipFill>
      <xdr:spPr>
        <a:xfrm>
          <a:off x="55536783" y="6945085"/>
          <a:ext cx="7954132" cy="4150502"/>
        </a:xfrm>
        <a:prstGeom prst="rect">
          <a:avLst/>
        </a:prstGeom>
        <a:ln>
          <a:solidFill>
            <a:schemeClr val="accent1"/>
          </a:solidFill>
        </a:ln>
      </xdr:spPr>
    </xdr:pic>
    <xdr:clientData/>
  </xdr:twoCellAnchor>
  <xdr:twoCellAnchor editAs="oneCell">
    <xdr:from>
      <xdr:col>26</xdr:col>
      <xdr:colOff>43542</xdr:colOff>
      <xdr:row>20</xdr:row>
      <xdr:rowOff>59925</xdr:rowOff>
    </xdr:from>
    <xdr:to>
      <xdr:col>36</xdr:col>
      <xdr:colOff>219064</xdr:colOff>
      <xdr:row>33</xdr:row>
      <xdr:rowOff>410</xdr:rowOff>
    </xdr:to>
    <xdr:pic>
      <xdr:nvPicPr>
        <xdr:cNvPr id="11" name="Image 10">
          <a:extLst>
            <a:ext uri="{FF2B5EF4-FFF2-40B4-BE49-F238E27FC236}">
              <a16:creationId xmlns:a16="http://schemas.microsoft.com/office/drawing/2014/main" id="{F5162E32-EB27-4EF0-B715-06319DC5591A}"/>
            </a:ext>
          </a:extLst>
        </xdr:cNvPr>
        <xdr:cNvPicPr>
          <a:picLocks noChangeAspect="1"/>
        </xdr:cNvPicPr>
      </xdr:nvPicPr>
      <xdr:blipFill>
        <a:blip xmlns:r="http://schemas.openxmlformats.org/officeDocument/2006/relationships" r:embed="rId5"/>
        <a:stretch>
          <a:fillRect/>
        </a:stretch>
      </xdr:blipFill>
      <xdr:spPr>
        <a:xfrm>
          <a:off x="46993628" y="6928811"/>
          <a:ext cx="8013236" cy="4098417"/>
        </a:xfrm>
        <a:prstGeom prst="rect">
          <a:avLst/>
        </a:prstGeom>
        <a:ln>
          <a:solidFill>
            <a:schemeClr val="accent1"/>
          </a:solidFill>
        </a:ln>
      </xdr:spPr>
    </xdr:pic>
    <xdr:clientData/>
  </xdr:twoCellAnchor>
</xdr:wsDr>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gurit.com/ghg"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gurit.com/gh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713A0-5999-487E-9F91-D25CDED2560E}">
  <sheetPr codeName="Feuil6">
    <tabColor theme="4"/>
    <outlinePr summaryBelow="0" summaryRight="0"/>
    <pageSetUpPr fitToPage="1"/>
  </sheetPr>
  <dimension ref="A1:AR48"/>
  <sheetViews>
    <sheetView tabSelected="1" zoomScale="90" zoomScaleNormal="90" zoomScalePageLayoutView="55" workbookViewId="0">
      <selection activeCell="C6" sqref="C6"/>
    </sheetView>
  </sheetViews>
  <sheetFormatPr defaultColWidth="11.42578125" defaultRowHeight="14.25" outlineLevelCol="1" x14ac:dyDescent="0.2"/>
  <cols>
    <col min="1" max="1" width="4" style="10" customWidth="1"/>
    <col min="2" max="2" width="25.140625" style="10" customWidth="1"/>
    <col min="3" max="3" width="24.5703125" style="10" customWidth="1"/>
    <col min="4" max="6" width="14.28515625" style="10" customWidth="1"/>
    <col min="7" max="7" width="3.140625" style="10" customWidth="1"/>
    <col min="8" max="8" width="80.5703125" style="10" customWidth="1"/>
    <col min="9" max="10" width="2" style="10" customWidth="1"/>
    <col min="11" max="11" width="2.28515625" style="10" customWidth="1"/>
    <col min="12" max="12" width="27.42578125" style="10" customWidth="1" outlineLevel="1"/>
    <col min="13" max="14" width="16.7109375" style="10" customWidth="1" outlineLevel="1"/>
    <col min="15" max="15" width="2.140625" style="10" customWidth="1" outlineLevel="1"/>
    <col min="16" max="16" width="18.28515625" style="10" customWidth="1" outlineLevel="1"/>
    <col min="17" max="17" width="2.140625" style="10" customWidth="1" outlineLevel="1"/>
    <col min="18" max="18" width="20" style="10" customWidth="1" outlineLevel="1"/>
    <col min="19" max="19" width="2.140625" style="10" customWidth="1" outlineLevel="1"/>
    <col min="20" max="20" width="18.28515625" style="10" customWidth="1" outlineLevel="1"/>
    <col min="21" max="21" width="5.42578125" style="10" customWidth="1"/>
    <col min="22" max="22" width="1.7109375" style="10" customWidth="1"/>
    <col min="23" max="23" width="5.42578125" style="10" customWidth="1"/>
    <col min="24" max="33" width="12.5703125" style="10" customWidth="1"/>
    <col min="34" max="34" width="5.42578125" style="10" customWidth="1"/>
    <col min="35" max="44" width="12.5703125" style="10" customWidth="1"/>
    <col min="45" max="16384" width="11.42578125" style="10"/>
  </cols>
  <sheetData>
    <row r="1" spans="1:44" x14ac:dyDescent="0.2">
      <c r="A1" s="9"/>
      <c r="H1" s="11"/>
      <c r="V1" s="12"/>
    </row>
    <row r="2" spans="1:44" ht="26.25" x14ac:dyDescent="0.2">
      <c r="B2" s="145" t="s">
        <v>95</v>
      </c>
      <c r="V2" s="12"/>
    </row>
    <row r="3" spans="1:44" ht="15" customHeight="1" x14ac:dyDescent="0.2">
      <c r="B3" s="145"/>
      <c r="V3" s="12"/>
    </row>
    <row r="4" spans="1:44" ht="23.25" x14ac:dyDescent="0.35">
      <c r="C4" s="146" t="s">
        <v>132</v>
      </c>
      <c r="V4" s="12"/>
    </row>
    <row r="5" spans="1:44" ht="114.6" customHeight="1" x14ac:dyDescent="0.2">
      <c r="C5" s="157" t="s">
        <v>122</v>
      </c>
      <c r="D5" s="157"/>
      <c r="E5" s="157"/>
      <c r="F5" s="157"/>
      <c r="G5" s="157"/>
      <c r="H5" s="157"/>
      <c r="V5" s="12"/>
      <c r="X5" s="148" t="s">
        <v>120</v>
      </c>
      <c r="Y5" s="149"/>
      <c r="Z5" s="149"/>
      <c r="AA5" s="149"/>
      <c r="AB5" s="149"/>
      <c r="AC5" s="149"/>
      <c r="AD5" s="149"/>
      <c r="AE5" s="149"/>
      <c r="AF5" s="149"/>
      <c r="AG5" s="149"/>
      <c r="AH5" s="149"/>
      <c r="AI5" s="149"/>
      <c r="AJ5" s="149"/>
      <c r="AK5" s="149"/>
      <c r="AL5" s="149"/>
      <c r="AM5" s="149"/>
      <c r="AN5" s="149"/>
      <c r="AO5" s="149"/>
      <c r="AP5" s="149"/>
      <c r="AQ5" s="149"/>
      <c r="AR5" s="149"/>
    </row>
    <row r="6" spans="1:44" ht="39.75" customHeight="1" x14ac:dyDescent="0.2">
      <c r="C6" s="4"/>
      <c r="V6" s="12"/>
    </row>
    <row r="7" spans="1:44" ht="31.15" customHeight="1" x14ac:dyDescent="0.3">
      <c r="D7" s="158" t="s">
        <v>85</v>
      </c>
      <c r="E7" s="159"/>
      <c r="F7" s="159"/>
      <c r="H7" s="160" t="s">
        <v>129</v>
      </c>
      <c r="L7" s="13" t="s">
        <v>127</v>
      </c>
      <c r="P7" s="152" t="s">
        <v>11</v>
      </c>
      <c r="Q7" s="143"/>
      <c r="R7" s="152" t="s">
        <v>12</v>
      </c>
      <c r="S7" s="143"/>
      <c r="T7" s="152" t="s">
        <v>13</v>
      </c>
      <c r="V7" s="12"/>
      <c r="X7" s="150" t="s">
        <v>14</v>
      </c>
      <c r="Y7" s="150"/>
      <c r="Z7" s="150"/>
      <c r="AA7" s="150"/>
      <c r="AB7" s="150"/>
      <c r="AC7" s="150"/>
      <c r="AD7" s="150"/>
      <c r="AE7" s="150"/>
      <c r="AF7" s="150"/>
      <c r="AG7" s="150"/>
      <c r="AI7" s="151" t="s">
        <v>15</v>
      </c>
      <c r="AJ7" s="151"/>
      <c r="AK7" s="151"/>
      <c r="AL7" s="151"/>
      <c r="AM7" s="151"/>
      <c r="AN7" s="151"/>
      <c r="AO7" s="151"/>
      <c r="AP7" s="151"/>
      <c r="AQ7" s="151"/>
      <c r="AR7" s="151"/>
    </row>
    <row r="8" spans="1:44" ht="30" customHeight="1" x14ac:dyDescent="0.25">
      <c r="C8" s="15"/>
      <c r="D8" s="8">
        <v>2022</v>
      </c>
      <c r="E8" s="8" t="s">
        <v>86</v>
      </c>
      <c r="F8" s="8" t="s">
        <v>108</v>
      </c>
      <c r="H8" s="161"/>
      <c r="L8" s="16" t="s">
        <v>96</v>
      </c>
      <c r="P8" s="152"/>
      <c r="Q8" s="143"/>
      <c r="R8" s="152"/>
      <c r="S8" s="143"/>
      <c r="T8" s="152"/>
      <c r="V8" s="12"/>
    </row>
    <row r="9" spans="1:44" s="17" customFormat="1" ht="30" customHeight="1" x14ac:dyDescent="0.2">
      <c r="B9" s="18"/>
      <c r="C9" s="19" t="s">
        <v>1</v>
      </c>
      <c r="D9" s="20">
        <f>D11+D19+D24+D29</f>
        <v>9354.1264951351441</v>
      </c>
      <c r="E9" s="20">
        <f>E11+E19+E24+E29</f>
        <v>10337.363161191899</v>
      </c>
      <c r="F9" s="20">
        <f>F11+F19+F24+F29</f>
        <v>12249.181132116379</v>
      </c>
      <c r="H9" s="21" t="s">
        <v>110</v>
      </c>
      <c r="L9" s="10"/>
      <c r="M9" s="5">
        <v>2022</v>
      </c>
      <c r="N9" s="5" t="s">
        <v>16</v>
      </c>
      <c r="O9" s="6"/>
      <c r="P9" s="152"/>
      <c r="Q9" s="144"/>
      <c r="R9" s="152"/>
      <c r="S9" s="144"/>
      <c r="T9" s="152"/>
      <c r="V9" s="22"/>
    </row>
    <row r="10" spans="1:44" ht="31.9" customHeight="1" x14ac:dyDescent="0.2">
      <c r="B10" s="155" t="s">
        <v>89</v>
      </c>
      <c r="C10" s="156"/>
      <c r="D10" s="127">
        <v>0</v>
      </c>
      <c r="E10" s="127">
        <v>0</v>
      </c>
      <c r="F10" s="20">
        <f>F11+F19+F24+F29</f>
        <v>12249.181132116379</v>
      </c>
      <c r="G10" s="17"/>
      <c r="H10" s="21"/>
      <c r="I10" s="17"/>
      <c r="L10" s="23" t="s">
        <v>1</v>
      </c>
      <c r="M10" s="24">
        <f>(D9-F9)/F9</f>
        <v>-0.23634678969605827</v>
      </c>
      <c r="N10" s="24">
        <f>(E9-F9)/F9</f>
        <v>-0.15607720632947822</v>
      </c>
      <c r="O10" s="25"/>
      <c r="P10" s="27">
        <f>D9/($D$9+$D$35)</f>
        <v>0.24935259916188762</v>
      </c>
      <c r="Q10" s="25"/>
      <c r="R10" s="28">
        <f>D9/Footprint2022_1_2_PARTIAL3</f>
        <v>7.6505675091908046E-2</v>
      </c>
      <c r="S10" s="25"/>
      <c r="T10" s="29">
        <f>D9/Footprint2022</f>
        <v>1.2757352475525176E-2</v>
      </c>
      <c r="V10" s="12"/>
    </row>
    <row r="11" spans="1:44" ht="18" customHeight="1" x14ac:dyDescent="0.2">
      <c r="B11" s="32"/>
      <c r="C11" s="33" t="s">
        <v>2</v>
      </c>
      <c r="D11" s="34">
        <f>SUM(D12:D18)</f>
        <v>7980.1216770077972</v>
      </c>
      <c r="E11" s="34">
        <f>SUM(E12:E18)</f>
        <v>8457.1399665685603</v>
      </c>
      <c r="F11" s="34">
        <f>SUM(F12:F18)</f>
        <v>9747.93791760983</v>
      </c>
      <c r="G11" s="30"/>
      <c r="H11" s="35" t="s">
        <v>111</v>
      </c>
      <c r="L11" s="36" t="s">
        <v>2</v>
      </c>
      <c r="M11" s="37">
        <f>(D11-F11)/F11</f>
        <v>-0.18135284154902548</v>
      </c>
      <c r="N11" s="37">
        <f>(E11-F11)/F11</f>
        <v>-0.1324175391709686</v>
      </c>
      <c r="O11" s="31"/>
      <c r="P11" s="38">
        <f>D11/($D$9+$D$35)</f>
        <v>0.2127258042560036</v>
      </c>
      <c r="Q11" s="31"/>
      <c r="R11" s="39">
        <f>D11/Footprint2022_1_2_PARTIAL3</f>
        <v>6.5267943140663115E-2</v>
      </c>
      <c r="S11" s="31"/>
      <c r="T11" s="40">
        <f>D11/Footprint2022</f>
        <v>1.0883456096527451E-2</v>
      </c>
      <c r="V11" s="12"/>
    </row>
    <row r="12" spans="1:44" ht="18" customHeight="1" x14ac:dyDescent="0.2">
      <c r="B12" s="41"/>
      <c r="C12" s="42" t="s">
        <v>17</v>
      </c>
      <c r="D12" s="43">
        <v>5459.5166576885003</v>
      </c>
      <c r="E12" s="43">
        <v>5846.8688444620002</v>
      </c>
      <c r="F12" s="43">
        <v>7027.4294388090002</v>
      </c>
      <c r="G12" s="30"/>
      <c r="H12" s="35" t="s">
        <v>112</v>
      </c>
      <c r="L12" s="36" t="s">
        <v>3</v>
      </c>
      <c r="M12" s="37">
        <f>(D19-F19)/F19</f>
        <v>-0.39454228837556565</v>
      </c>
      <c r="N12" s="37">
        <f>(E19-F19)/F19</f>
        <v>-0.27970684902453191</v>
      </c>
      <c r="O12" s="31"/>
      <c r="P12" s="38">
        <f>D19/($D$9+$D$35)</f>
        <v>1.810663675570072E-2</v>
      </c>
      <c r="Q12" s="31"/>
      <c r="R12" s="39">
        <f>D19/Footprint2022_1_2_PARTIAL3</f>
        <v>5.5554282301243799E-3</v>
      </c>
      <c r="S12" s="31"/>
      <c r="T12" s="40">
        <f>D19/Footprint2022</f>
        <v>9.2636991960451116E-4</v>
      </c>
      <c r="V12" s="12"/>
    </row>
    <row r="13" spans="1:44" ht="18" customHeight="1" x14ac:dyDescent="0.2">
      <c r="B13" s="41"/>
      <c r="C13" s="42" t="s">
        <v>18</v>
      </c>
      <c r="D13" s="43">
        <v>0</v>
      </c>
      <c r="E13" s="43">
        <v>0</v>
      </c>
      <c r="F13" s="43">
        <v>8.1655395019385999</v>
      </c>
      <c r="G13" s="30"/>
      <c r="H13" s="35"/>
      <c r="L13" s="36" t="s">
        <v>4</v>
      </c>
      <c r="M13" s="37">
        <f>(D24-F24)/F24</f>
        <v>-0.21581954985351257</v>
      </c>
      <c r="N13" s="37">
        <f>(E24-F24)/F24</f>
        <v>0.31794454171563047</v>
      </c>
      <c r="O13" s="31"/>
      <c r="P13" s="38">
        <f>D24/($D$9+$D$35)</f>
        <v>1.2909174439413537E-2</v>
      </c>
      <c r="Q13" s="31"/>
      <c r="R13" s="39">
        <f>D24/Footprint2022_1_2_PARTIAL3</f>
        <v>3.9607572116195939E-3</v>
      </c>
      <c r="S13" s="31"/>
      <c r="T13" s="40">
        <f>D24/Footprint2022</f>
        <v>6.6045787790131939E-4</v>
      </c>
      <c r="V13" s="12"/>
    </row>
    <row r="14" spans="1:44" ht="18" customHeight="1" x14ac:dyDescent="0.2">
      <c r="B14" s="41"/>
      <c r="C14" s="42" t="s">
        <v>19</v>
      </c>
      <c r="D14" s="43">
        <v>1238.5664015346999</v>
      </c>
      <c r="E14" s="43">
        <v>1310.7712909259001</v>
      </c>
      <c r="F14" s="43">
        <v>1357.0874217875</v>
      </c>
      <c r="G14" s="30"/>
      <c r="H14" s="35" t="s">
        <v>99</v>
      </c>
      <c r="L14" s="36" t="s">
        <v>6</v>
      </c>
      <c r="M14" s="37">
        <f>(D29-F29)/F29</f>
        <v>-0.72370372852015596</v>
      </c>
      <c r="N14" s="37">
        <f>(E29-F29)/F29</f>
        <v>-0.66100933723724287</v>
      </c>
      <c r="O14" s="31"/>
      <c r="P14" s="38">
        <f>D29/($D$9+$D$35)</f>
        <v>5.6109837107697399E-3</v>
      </c>
      <c r="Q14" s="31"/>
      <c r="R14" s="39">
        <f>D29/Footprint2022_1_2_PARTIAL3</f>
        <v>1.7215465095009545E-3</v>
      </c>
      <c r="S14" s="31"/>
      <c r="T14" s="40">
        <f>D29/Footprint2022</f>
        <v>2.8706858149189345E-4</v>
      </c>
      <c r="V14" s="12"/>
    </row>
    <row r="15" spans="1:44" ht="18" customHeight="1" x14ac:dyDescent="0.2">
      <c r="B15" s="41"/>
      <c r="C15" s="42" t="s">
        <v>20</v>
      </c>
      <c r="D15" s="43">
        <v>4.8937950063000004</v>
      </c>
      <c r="E15" s="43">
        <v>7.9505798750999999</v>
      </c>
      <c r="F15" s="43">
        <v>8.1122367672000006</v>
      </c>
      <c r="G15" s="30"/>
      <c r="H15" s="35"/>
      <c r="L15" s="23" t="s">
        <v>7</v>
      </c>
      <c r="M15" s="24">
        <f>(D35-F35)/F35</f>
        <v>0.1957108981075858</v>
      </c>
      <c r="N15" s="24">
        <f>(E35-F35)/F35</f>
        <v>0.13321685357693142</v>
      </c>
      <c r="O15" s="25"/>
      <c r="P15" s="27">
        <f>D35/($D$9+$D$35)</f>
        <v>0.75064740083811243</v>
      </c>
      <c r="Q15" s="25"/>
      <c r="R15" s="28">
        <f>D35/Footprint2022_1_2_PARTIAL3</f>
        <v>0.23031156021686905</v>
      </c>
      <c r="S15" s="25"/>
      <c r="T15" s="29">
        <f>D35/Footprint2022</f>
        <v>3.8404546451554777E-2</v>
      </c>
      <c r="V15" s="12"/>
    </row>
    <row r="16" spans="1:44" ht="18" customHeight="1" x14ac:dyDescent="0.2">
      <c r="B16" s="41"/>
      <c r="C16" s="42" t="s">
        <v>21</v>
      </c>
      <c r="D16" s="43">
        <v>106.85074739060001</v>
      </c>
      <c r="E16" s="43">
        <v>0</v>
      </c>
      <c r="F16" s="43">
        <v>0</v>
      </c>
      <c r="G16" s="30"/>
      <c r="H16" s="35" t="s">
        <v>100</v>
      </c>
      <c r="L16" s="44" t="s">
        <v>8</v>
      </c>
      <c r="M16" s="37">
        <f>(D38-F38)/F38</f>
        <v>0.20406892166340884</v>
      </c>
      <c r="N16" s="37">
        <f>(E38-F38)/F38</f>
        <v>0.14156688731352987</v>
      </c>
      <c r="O16" s="31"/>
      <c r="P16" s="38">
        <f>D38/($D$9+$D$35)</f>
        <v>0.73566718098941586</v>
      </c>
      <c r="Q16" s="31"/>
      <c r="R16" s="39">
        <f>D38/Footprint2022_1_2_PARTIAL3</f>
        <v>0.2257153705785743</v>
      </c>
      <c r="S16" s="31"/>
      <c r="T16" s="40">
        <f>D38/Footprint2022</f>
        <v>3.763812995775033E-2</v>
      </c>
      <c r="V16" s="12"/>
    </row>
    <row r="17" spans="2:22" ht="18" customHeight="1" x14ac:dyDescent="0.2">
      <c r="B17" s="41"/>
      <c r="C17" s="42" t="s">
        <v>22</v>
      </c>
      <c r="D17" s="43">
        <v>1152.6412586223</v>
      </c>
      <c r="E17" s="43">
        <v>1256.3605995851999</v>
      </c>
      <c r="F17" s="43">
        <v>1282.6813877847001</v>
      </c>
      <c r="G17" s="30"/>
      <c r="H17" s="45" t="s">
        <v>101</v>
      </c>
      <c r="L17" s="44" t="s">
        <v>9</v>
      </c>
      <c r="M17" s="37">
        <f>(D39-F39)/F39</f>
        <v>-0.10827131684974961</v>
      </c>
      <c r="N17" s="37">
        <f>(E39-F39)/F39</f>
        <v>-0.17047477079654144</v>
      </c>
      <c r="O17" s="31"/>
      <c r="P17" s="38">
        <f>D39/($D$9+$D$35)</f>
        <v>1.4980219848696531E-2</v>
      </c>
      <c r="Q17" s="31"/>
      <c r="R17" s="39">
        <f>D39/Footprint2022_1_2_PARTIAL3</f>
        <v>4.5961896382947362E-3</v>
      </c>
      <c r="S17" s="31"/>
      <c r="T17" s="40">
        <f>D39/Footprint2022</f>
        <v>7.6641649380444884E-4</v>
      </c>
      <c r="V17" s="12"/>
    </row>
    <row r="18" spans="2:22" ht="18" customHeight="1" x14ac:dyDescent="0.2">
      <c r="B18" s="41"/>
      <c r="C18" s="42" t="s">
        <v>23</v>
      </c>
      <c r="D18" s="43">
        <v>17.652816765396</v>
      </c>
      <c r="E18" s="43">
        <v>35.188651720361001</v>
      </c>
      <c r="F18" s="43">
        <v>64.461892959490996</v>
      </c>
      <c r="G18" s="30"/>
      <c r="H18" s="35"/>
      <c r="L18" s="48" t="s">
        <v>24</v>
      </c>
      <c r="M18" s="49">
        <f>(D41-F41)/F41</f>
        <v>4.7878272512138616E-2</v>
      </c>
      <c r="N18" s="50">
        <f>(E41-F41)/F41</f>
        <v>3.423215395837638E-2</v>
      </c>
      <c r="O18" s="47"/>
      <c r="P18" s="51"/>
      <c r="Q18" s="47"/>
      <c r="R18" s="52">
        <f>(D9+D35)/Footprint2022_1_2_PARTIAL3</f>
        <v>0.30681723530877708</v>
      </c>
      <c r="S18" s="47"/>
      <c r="T18" s="52">
        <f>(D9+D35)/Footprint2022</f>
        <v>5.1161898927079952E-2</v>
      </c>
      <c r="V18" s="12"/>
    </row>
    <row r="19" spans="2:22" ht="18" customHeight="1" x14ac:dyDescent="0.2">
      <c r="B19" s="32"/>
      <c r="C19" s="33" t="s">
        <v>3</v>
      </c>
      <c r="D19" s="34">
        <f>SUM(D20:D23)</f>
        <v>679.24606033212604</v>
      </c>
      <c r="E19" s="34">
        <f>SUM(E20:E23)</f>
        <v>808.07672557614694</v>
      </c>
      <c r="F19" s="34">
        <f>SUM(F20:F23)</f>
        <v>1121.8720106970288</v>
      </c>
      <c r="G19" s="30"/>
      <c r="H19" s="35"/>
      <c r="V19" s="12"/>
    </row>
    <row r="20" spans="2:22" ht="28.5" x14ac:dyDescent="0.2">
      <c r="B20" s="41"/>
      <c r="C20" s="42" t="s">
        <v>22</v>
      </c>
      <c r="D20" s="43">
        <v>401.77722224587001</v>
      </c>
      <c r="E20" s="43">
        <v>500.09413221538</v>
      </c>
      <c r="F20" s="43">
        <v>792.49092937402997</v>
      </c>
      <c r="G20" s="30"/>
      <c r="H20" s="53" t="s">
        <v>102</v>
      </c>
      <c r="V20" s="12"/>
    </row>
    <row r="21" spans="2:22" ht="20.25" x14ac:dyDescent="0.3">
      <c r="B21" s="41"/>
      <c r="C21" s="42" t="s">
        <v>25</v>
      </c>
      <c r="D21" s="43">
        <v>194.68702611305</v>
      </c>
      <c r="E21" s="43">
        <v>192.69681326198</v>
      </c>
      <c r="F21" s="43">
        <v>302.8735893036</v>
      </c>
      <c r="G21" s="30"/>
      <c r="H21" s="35"/>
      <c r="L21" s="54" t="s">
        <v>126</v>
      </c>
      <c r="V21" s="12"/>
    </row>
    <row r="22" spans="2:22" ht="29.45" customHeight="1" x14ac:dyDescent="0.2">
      <c r="B22" s="41"/>
      <c r="C22" s="42" t="s">
        <v>27</v>
      </c>
      <c r="D22" s="43">
        <v>0.37844069567700001</v>
      </c>
      <c r="E22" s="43">
        <v>0.35033233880699999</v>
      </c>
      <c r="F22" s="43">
        <v>2.7372641491359002</v>
      </c>
      <c r="G22" s="30"/>
      <c r="H22" s="35"/>
      <c r="V22" s="12"/>
    </row>
    <row r="23" spans="2:22" ht="25.5" x14ac:dyDescent="0.2">
      <c r="B23" s="41"/>
      <c r="C23" s="42" t="s">
        <v>20</v>
      </c>
      <c r="D23" s="43">
        <v>82.403371277529004</v>
      </c>
      <c r="E23" s="43">
        <v>114.93544775997999</v>
      </c>
      <c r="F23" s="43">
        <v>23.770227870263</v>
      </c>
      <c r="G23" s="30"/>
      <c r="H23" s="35" t="s">
        <v>103</v>
      </c>
      <c r="M23" s="5" t="s">
        <v>28</v>
      </c>
      <c r="N23" s="5" t="s">
        <v>29</v>
      </c>
      <c r="O23" s="6"/>
      <c r="P23" s="6"/>
      <c r="Q23" s="6"/>
      <c r="R23" s="6"/>
      <c r="S23" s="6"/>
      <c r="T23" s="6"/>
      <c r="V23" s="12"/>
    </row>
    <row r="24" spans="2:22" ht="18" customHeight="1" x14ac:dyDescent="0.2">
      <c r="B24" s="32"/>
      <c r="C24" s="33" t="s">
        <v>4</v>
      </c>
      <c r="D24" s="34">
        <f>SUM(D25:D28)</f>
        <v>484.27027053222002</v>
      </c>
      <c r="E24" s="34">
        <f>SUM(E25:E28)</f>
        <v>813.89603584718998</v>
      </c>
      <c r="F24" s="34">
        <f>SUM(F25:F28)</f>
        <v>617.54953268951908</v>
      </c>
      <c r="G24" s="30"/>
      <c r="H24" s="35"/>
      <c r="L24" s="23" t="s">
        <v>1</v>
      </c>
      <c r="M24" s="24">
        <f>(D9-E9)/E9</f>
        <v>-9.5114842220884857E-2</v>
      </c>
      <c r="N24" s="24">
        <f>(E9-F9)/F9</f>
        <v>-0.15607720632947822</v>
      </c>
      <c r="O24" s="25"/>
      <c r="P24" s="25"/>
      <c r="Q24" s="25"/>
      <c r="R24" s="25"/>
      <c r="S24" s="25"/>
      <c r="T24" s="25"/>
      <c r="V24" s="12"/>
    </row>
    <row r="25" spans="2:22" ht="42.75" x14ac:dyDescent="0.2">
      <c r="B25" s="41"/>
      <c r="C25" s="42" t="s">
        <v>30</v>
      </c>
      <c r="D25" s="43">
        <v>50.35</v>
      </c>
      <c r="E25" s="55">
        <v>0</v>
      </c>
      <c r="F25" s="55">
        <v>0.89113405000000001</v>
      </c>
      <c r="G25" s="30"/>
      <c r="H25" s="56" t="s">
        <v>123</v>
      </c>
      <c r="L25" s="36" t="s">
        <v>2</v>
      </c>
      <c r="M25" s="37">
        <f>(D11-E11)/E11</f>
        <v>-5.640420892245334E-2</v>
      </c>
      <c r="N25" s="37">
        <f>(E11-F11)/F11</f>
        <v>-0.1324175391709686</v>
      </c>
      <c r="O25" s="31"/>
      <c r="P25" s="31"/>
      <c r="Q25" s="31"/>
      <c r="R25" s="31"/>
      <c r="S25" s="31"/>
      <c r="T25" s="31"/>
      <c r="V25" s="12"/>
    </row>
    <row r="26" spans="2:22" ht="28.5" x14ac:dyDescent="0.2">
      <c r="B26" s="41"/>
      <c r="C26" s="42" t="s">
        <v>31</v>
      </c>
      <c r="D26" s="43">
        <v>8.0500000000000002E-2</v>
      </c>
      <c r="E26" s="55">
        <v>0.10780000000000001</v>
      </c>
      <c r="F26" s="55">
        <v>0.17901000958905</v>
      </c>
      <c r="G26" s="57"/>
      <c r="H26" s="56" t="s">
        <v>104</v>
      </c>
      <c r="L26" s="36" t="s">
        <v>3</v>
      </c>
      <c r="M26" s="37">
        <f>(D19-E19)/E19</f>
        <v>-0.15942875368940557</v>
      </c>
      <c r="N26" s="37">
        <f>(E19-F19)/F19</f>
        <v>-0.27970684902453191</v>
      </c>
      <c r="O26" s="31"/>
      <c r="P26" s="31"/>
      <c r="Q26" s="31"/>
      <c r="R26" s="31"/>
      <c r="S26" s="31"/>
      <c r="T26" s="31"/>
      <c r="V26" s="12"/>
    </row>
    <row r="27" spans="2:22" ht="18" customHeight="1" x14ac:dyDescent="0.2">
      <c r="B27" s="41"/>
      <c r="C27" s="42" t="s">
        <v>32</v>
      </c>
      <c r="D27" s="43">
        <v>249.88120000000001</v>
      </c>
      <c r="E27" s="43">
        <v>601.12</v>
      </c>
      <c r="F27" s="43">
        <v>490.27</v>
      </c>
      <c r="G27" s="30"/>
      <c r="H27" s="58" t="s">
        <v>106</v>
      </c>
      <c r="L27" s="36" t="s">
        <v>4</v>
      </c>
      <c r="M27" s="37">
        <f>(D24-E24)/E24</f>
        <v>-0.40499738393720058</v>
      </c>
      <c r="N27" s="37">
        <f>(E24-F24)/F24</f>
        <v>0.31794454171563047</v>
      </c>
      <c r="O27" s="31"/>
      <c r="P27" s="31"/>
      <c r="Q27" s="31"/>
      <c r="R27" s="31"/>
      <c r="S27" s="31"/>
      <c r="T27" s="31"/>
      <c r="V27" s="12"/>
    </row>
    <row r="28" spans="2:22" ht="28.5" x14ac:dyDescent="0.2">
      <c r="B28" s="41"/>
      <c r="C28" s="42" t="s">
        <v>33</v>
      </c>
      <c r="D28" s="43">
        <v>183.95857053221999</v>
      </c>
      <c r="E28" s="55">
        <v>212.66823584719</v>
      </c>
      <c r="F28" s="55">
        <v>126.20938862993</v>
      </c>
      <c r="G28" s="30"/>
      <c r="H28" s="56" t="s">
        <v>105</v>
      </c>
      <c r="L28" s="36" t="s">
        <v>6</v>
      </c>
      <c r="M28" s="37">
        <f>(D29-E29)/E29</f>
        <v>-0.18494430133254081</v>
      </c>
      <c r="N28" s="37">
        <f>(E29-F29)/F29</f>
        <v>-0.66100933723724287</v>
      </c>
      <c r="O28" s="31"/>
      <c r="P28" s="31"/>
      <c r="Q28" s="31"/>
      <c r="R28" s="31"/>
      <c r="S28" s="31"/>
      <c r="T28" s="31"/>
      <c r="V28" s="12"/>
    </row>
    <row r="29" spans="2:22" ht="18" customHeight="1" x14ac:dyDescent="0.2">
      <c r="B29" s="32"/>
      <c r="C29" s="33" t="s">
        <v>6</v>
      </c>
      <c r="D29" s="34">
        <f>SUM(D30:D34)</f>
        <v>210.48848726300002</v>
      </c>
      <c r="E29" s="34">
        <f>SUM(E30:E34)</f>
        <v>258.25043320000003</v>
      </c>
      <c r="F29" s="34">
        <f>SUM(F30:F34)</f>
        <v>761.82167112000002</v>
      </c>
      <c r="G29" s="30"/>
      <c r="H29" s="35"/>
      <c r="L29" s="23" t="s">
        <v>7</v>
      </c>
      <c r="M29" s="24">
        <f>(D35-E35)/E35</f>
        <v>5.5147471848301287E-2</v>
      </c>
      <c r="N29" s="24">
        <f>(E35-F35)/F35</f>
        <v>0.13321685357693142</v>
      </c>
      <c r="O29" s="25"/>
      <c r="P29" s="25"/>
      <c r="Q29" s="25"/>
      <c r="R29" s="25"/>
      <c r="S29" s="25"/>
      <c r="T29" s="25"/>
      <c r="V29" s="12"/>
    </row>
    <row r="30" spans="2:22" ht="28.5" x14ac:dyDescent="0.2">
      <c r="B30" s="41"/>
      <c r="C30" s="42" t="s">
        <v>34</v>
      </c>
      <c r="D30" s="43">
        <v>2.5446900000000001</v>
      </c>
      <c r="E30" s="43">
        <v>20.971</v>
      </c>
      <c r="F30" s="43">
        <v>18.466999999999999</v>
      </c>
      <c r="G30" s="30"/>
      <c r="H30" s="58" t="s">
        <v>124</v>
      </c>
      <c r="L30" s="44" t="s">
        <v>8</v>
      </c>
      <c r="M30" s="37">
        <f>(D38-E38)/E38</f>
        <v>5.4751092594290424E-2</v>
      </c>
      <c r="N30" s="37">
        <f>(E38-F38)/F38</f>
        <v>0.14156688731352987</v>
      </c>
      <c r="O30" s="31"/>
      <c r="P30" s="31"/>
      <c r="Q30" s="31"/>
      <c r="R30" s="31"/>
      <c r="S30" s="31"/>
      <c r="T30" s="31"/>
      <c r="V30" s="12"/>
    </row>
    <row r="31" spans="2:22" ht="18" customHeight="1" x14ac:dyDescent="0.2">
      <c r="B31" s="41"/>
      <c r="C31" s="42" t="s">
        <v>35</v>
      </c>
      <c r="D31" s="43">
        <v>0</v>
      </c>
      <c r="E31" s="43">
        <v>0</v>
      </c>
      <c r="F31" s="43">
        <v>0</v>
      </c>
      <c r="G31" s="30"/>
      <c r="H31" s="35"/>
      <c r="L31" s="44" t="s">
        <v>9</v>
      </c>
      <c r="M31" s="37">
        <f>(D39-E39)/E39</f>
        <v>7.4986813850763681E-2</v>
      </c>
      <c r="N31" s="37">
        <f>(E39-F39)/F39</f>
        <v>-0.17047477079654144</v>
      </c>
      <c r="O31" s="31"/>
      <c r="P31" s="31"/>
      <c r="Q31" s="31"/>
      <c r="R31" s="31"/>
      <c r="S31" s="31"/>
      <c r="T31" s="31"/>
      <c r="V31" s="12"/>
    </row>
    <row r="32" spans="2:22" ht="18" customHeight="1" x14ac:dyDescent="0.2">
      <c r="B32" s="41"/>
      <c r="C32" s="42" t="s">
        <v>36</v>
      </c>
      <c r="D32" s="43">
        <v>0</v>
      </c>
      <c r="E32" s="43">
        <v>14.522425</v>
      </c>
      <c r="F32" s="43">
        <v>5.7705000000000002</v>
      </c>
      <c r="G32" s="30"/>
      <c r="H32" s="35" t="s">
        <v>107</v>
      </c>
      <c r="L32" s="48" t="s">
        <v>24</v>
      </c>
      <c r="M32" s="49">
        <f>(D41-E41)/E41</f>
        <v>1.3194444304920963E-2</v>
      </c>
      <c r="N32" s="50">
        <f>(E41-F41)/F41</f>
        <v>3.423215395837638E-2</v>
      </c>
      <c r="O32" s="47"/>
      <c r="P32" s="47"/>
      <c r="Q32" s="47"/>
      <c r="R32" s="47"/>
      <c r="S32" s="47"/>
      <c r="T32" s="47"/>
      <c r="V32" s="12"/>
    </row>
    <row r="33" spans="2:22" ht="18" customHeight="1" x14ac:dyDescent="0.2">
      <c r="B33" s="41"/>
      <c r="C33" s="42" t="s">
        <v>37</v>
      </c>
      <c r="D33" s="43">
        <v>143.13958912000001</v>
      </c>
      <c r="E33" s="43">
        <v>140.80000000000001</v>
      </c>
      <c r="F33" s="43">
        <v>364.91980799999999</v>
      </c>
      <c r="G33" s="30"/>
      <c r="H33" s="35"/>
      <c r="V33" s="12"/>
    </row>
    <row r="34" spans="2:22" s="17" customFormat="1" ht="18" customHeight="1" x14ac:dyDescent="0.2">
      <c r="B34" s="41"/>
      <c r="C34" s="42" t="s">
        <v>38</v>
      </c>
      <c r="D34" s="43">
        <v>64.804208142999997</v>
      </c>
      <c r="E34" s="43">
        <v>81.957008200000004</v>
      </c>
      <c r="F34" s="43">
        <v>372.66436312000002</v>
      </c>
      <c r="G34" s="30"/>
      <c r="H34" s="35"/>
      <c r="I34" s="10"/>
      <c r="L34" s="10"/>
      <c r="V34" s="22"/>
    </row>
    <row r="35" spans="2:22" s="17" customFormat="1" ht="33.6" customHeight="1" x14ac:dyDescent="0.25">
      <c r="B35" s="18"/>
      <c r="C35" s="19" t="s">
        <v>7</v>
      </c>
      <c r="D35" s="59">
        <f>D38+D39</f>
        <v>28159.524962984</v>
      </c>
      <c r="E35" s="59">
        <f>E38+E39</f>
        <v>26687.762340611</v>
      </c>
      <c r="F35" s="59">
        <f>F38+F39</f>
        <v>23550.446021317694</v>
      </c>
      <c r="H35" s="35"/>
      <c r="V35" s="22"/>
    </row>
    <row r="36" spans="2:22" ht="37.15" customHeight="1" x14ac:dyDescent="0.2">
      <c r="B36" s="155" t="s">
        <v>39</v>
      </c>
      <c r="C36" s="156"/>
      <c r="D36" s="128">
        <f>Scope2_2022-(28000-E38)</f>
        <v>26324.524848345001</v>
      </c>
      <c r="E36" s="128">
        <f>E39</f>
        <v>522.76245525000002</v>
      </c>
      <c r="F36" s="60">
        <f>F35</f>
        <v>23550.446021317694</v>
      </c>
      <c r="G36" s="17"/>
      <c r="H36" s="35"/>
      <c r="I36" s="17"/>
      <c r="L36" s="61"/>
      <c r="V36" s="12"/>
    </row>
    <row r="37" spans="2:22" ht="37.15" customHeight="1" x14ac:dyDescent="0.2">
      <c r="B37" s="155" t="s">
        <v>93</v>
      </c>
      <c r="C37" s="156"/>
      <c r="D37" s="128">
        <v>0</v>
      </c>
      <c r="E37" s="128">
        <v>0</v>
      </c>
      <c r="F37" s="60"/>
      <c r="G37" s="17"/>
      <c r="H37" s="35"/>
      <c r="I37" s="17"/>
      <c r="L37" s="61"/>
      <c r="V37" s="12"/>
    </row>
    <row r="38" spans="2:22" ht="18" customHeight="1" x14ac:dyDescent="0.2">
      <c r="B38" s="62"/>
      <c r="C38" s="63" t="s">
        <v>8</v>
      </c>
      <c r="D38" s="64">
        <v>27597.562216814</v>
      </c>
      <c r="E38" s="64">
        <v>26164.999885361001</v>
      </c>
      <c r="F38" s="64">
        <v>22920.251258282002</v>
      </c>
      <c r="G38" s="30"/>
      <c r="H38" s="58" t="s">
        <v>125</v>
      </c>
      <c r="V38" s="12"/>
    </row>
    <row r="39" spans="2:22" ht="18" customHeight="1" x14ac:dyDescent="0.2">
      <c r="B39" s="62"/>
      <c r="C39" s="63" t="s">
        <v>9</v>
      </c>
      <c r="D39" s="64">
        <v>561.96274616999995</v>
      </c>
      <c r="E39" s="64">
        <v>522.76245525000002</v>
      </c>
      <c r="F39" s="64">
        <v>630.19476303569002</v>
      </c>
      <c r="G39" s="30"/>
      <c r="H39" s="35"/>
      <c r="V39" s="12"/>
    </row>
    <row r="40" spans="2:22" ht="13.15" customHeight="1" x14ac:dyDescent="0.2">
      <c r="B40" s="65"/>
      <c r="D40" s="66"/>
      <c r="E40" s="66"/>
      <c r="F40" s="66"/>
      <c r="V40" s="12"/>
    </row>
    <row r="41" spans="2:22" ht="33" customHeight="1" x14ac:dyDescent="0.2">
      <c r="B41" s="153" t="s">
        <v>24</v>
      </c>
      <c r="C41" s="154"/>
      <c r="D41" s="67">
        <f>D9+D35</f>
        <v>37513.651458119144</v>
      </c>
      <c r="E41" s="67">
        <f>E9+E35</f>
        <v>37025.125501802897</v>
      </c>
      <c r="F41" s="68">
        <f>F9+F35</f>
        <v>35799.62715343407</v>
      </c>
      <c r="V41" s="12"/>
    </row>
    <row r="42" spans="2:22" x14ac:dyDescent="0.2">
      <c r="B42" s="65"/>
      <c r="D42" s="66"/>
      <c r="E42" s="66"/>
      <c r="F42" s="66"/>
      <c r="V42" s="12"/>
    </row>
    <row r="43" spans="2:22" x14ac:dyDescent="0.2">
      <c r="B43" s="70" t="s">
        <v>94</v>
      </c>
      <c r="D43" s="66"/>
      <c r="E43" s="69"/>
      <c r="F43" s="66"/>
      <c r="V43" s="12"/>
    </row>
    <row r="44" spans="2:22" x14ac:dyDescent="0.2">
      <c r="V44" s="12"/>
    </row>
    <row r="45" spans="2:22" x14ac:dyDescent="0.2">
      <c r="B45" s="147" t="s">
        <v>130</v>
      </c>
      <c r="H45" s="66"/>
      <c r="V45" s="12"/>
    </row>
    <row r="46" spans="2:22" x14ac:dyDescent="0.2">
      <c r="B46" s="147" t="s">
        <v>131</v>
      </c>
      <c r="E46" s="66"/>
      <c r="V46" s="12"/>
    </row>
    <row r="47" spans="2:22" x14ac:dyDescent="0.2">
      <c r="V47" s="12"/>
    </row>
    <row r="48" spans="2:22" x14ac:dyDescent="0.2">
      <c r="V48" s="12"/>
    </row>
  </sheetData>
  <mergeCells count="13">
    <mergeCell ref="B41:C41"/>
    <mergeCell ref="B10:C10"/>
    <mergeCell ref="B37:C37"/>
    <mergeCell ref="C5:H5"/>
    <mergeCell ref="D7:F7"/>
    <mergeCell ref="H7:H8"/>
    <mergeCell ref="B36:C36"/>
    <mergeCell ref="X5:AR5"/>
    <mergeCell ref="X7:AG7"/>
    <mergeCell ref="AI7:AR7"/>
    <mergeCell ref="P7:P9"/>
    <mergeCell ref="T7:T9"/>
    <mergeCell ref="R7:R9"/>
  </mergeCells>
  <hyperlinks>
    <hyperlink ref="B43" r:id="rId1" xr:uid="{F2B3FA76-1F3E-4AD1-844C-C094F8FAAE1C}"/>
  </hyperlinks>
  <pageMargins left="0.23622047244094491" right="0.23622047244094491" top="0.74803149606299213" bottom="0.74803149606299213" header="0.31496062992125984" footer="0.31496062992125984"/>
  <pageSetup paperSize="8" scale="24" orientation="landscape" r:id="rId2"/>
  <headerFooter>
    <oddHeader xml:space="preserve">&amp;C&amp;"Arial"&amp;8&amp;K000000&amp;1#_x000D_&amp;"Calibri"&amp;11&amp;K000000&amp;"Calibri"&amp;11&amp;K000000&amp;"Calibri,Normal"&amp;8&amp;K000000 </oddHeader>
    <oddFooter>&amp;L&amp;1#&amp;"Arial"&amp;8&amp;KD5DAD9Internal Use Only</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15A80-839B-4918-A01D-8CC579A824EB}">
  <sheetPr codeName="Feuil7">
    <tabColor theme="4"/>
    <outlinePr summaryBelow="0" summaryRight="0"/>
    <pageSetUpPr fitToPage="1"/>
  </sheetPr>
  <dimension ref="A1:AU50"/>
  <sheetViews>
    <sheetView zoomScale="80" zoomScaleNormal="80" zoomScalePageLayoutView="70" workbookViewId="0">
      <selection activeCell="C5" sqref="C5"/>
    </sheetView>
  </sheetViews>
  <sheetFormatPr defaultColWidth="11.42578125" defaultRowHeight="14.25" outlineLevelCol="1" x14ac:dyDescent="0.2"/>
  <cols>
    <col min="1" max="1" width="4" style="10" customWidth="1"/>
    <col min="2" max="2" width="7.5703125" style="10" customWidth="1"/>
    <col min="3" max="3" width="26.42578125" style="10" customWidth="1"/>
    <col min="4" max="4" width="19.7109375" style="10" customWidth="1"/>
    <col min="5" max="7" width="14.28515625" style="10" customWidth="1"/>
    <col min="8" max="8" width="3.140625" style="10" customWidth="1"/>
    <col min="9" max="9" width="95.42578125" style="10" customWidth="1"/>
    <col min="10" max="11" width="3.140625" style="10" customWidth="1"/>
    <col min="12" max="12" width="40.140625" style="10" customWidth="1" outlineLevel="1"/>
    <col min="13" max="14" width="17.42578125" style="10" customWidth="1" outlineLevel="1"/>
    <col min="15" max="15" width="3.28515625" style="10" customWidth="1"/>
    <col min="16" max="16" width="19" style="10" customWidth="1" outlineLevel="1"/>
    <col min="17" max="17" width="2" style="10" customWidth="1" outlineLevel="1"/>
    <col min="18" max="18" width="19" style="10" customWidth="1" outlineLevel="1"/>
    <col min="19" max="19" width="2.140625" style="10" customWidth="1" outlineLevel="1"/>
    <col min="20" max="20" width="17.85546875" style="10" customWidth="1" outlineLevel="1"/>
    <col min="21" max="21" width="2.140625" style="10" customWidth="1" outlineLevel="1"/>
    <col min="22" max="22" width="18.28515625" style="10" customWidth="1" outlineLevel="1"/>
    <col min="23" max="23" width="5.42578125" style="10" customWidth="1"/>
    <col min="24" max="24" width="1.7109375" style="10" customWidth="1"/>
    <col min="25" max="25" width="2.42578125" style="10" customWidth="1"/>
    <col min="26" max="26" width="6.5703125" style="72" customWidth="1"/>
    <col min="27" max="47" width="11.42578125" style="10"/>
    <col min="48" max="48" width="4.5703125" style="10" customWidth="1"/>
    <col min="49" max="16384" width="11.42578125" style="10"/>
  </cols>
  <sheetData>
    <row r="1" spans="1:47" x14ac:dyDescent="0.2">
      <c r="I1" s="11"/>
      <c r="X1" s="12"/>
    </row>
    <row r="2" spans="1:47" ht="26.25" x14ac:dyDescent="0.2">
      <c r="B2" s="145" t="s">
        <v>95</v>
      </c>
      <c r="Z2" s="10"/>
    </row>
    <row r="3" spans="1:47" x14ac:dyDescent="0.2">
      <c r="X3" s="12"/>
    </row>
    <row r="4" spans="1:47" ht="26.25" x14ac:dyDescent="0.4">
      <c r="D4" s="146" t="s">
        <v>133</v>
      </c>
      <c r="X4" s="12"/>
    </row>
    <row r="5" spans="1:47" ht="96" customHeight="1" x14ac:dyDescent="0.2">
      <c r="D5" s="157" t="s">
        <v>128</v>
      </c>
      <c r="E5" s="157"/>
      <c r="F5" s="157"/>
      <c r="G5" s="157"/>
      <c r="H5" s="157"/>
      <c r="I5" s="157"/>
      <c r="X5" s="12"/>
      <c r="AA5" s="148" t="s">
        <v>121</v>
      </c>
      <c r="AB5" s="149"/>
      <c r="AC5" s="149"/>
      <c r="AD5" s="149"/>
      <c r="AE5" s="149"/>
      <c r="AF5" s="149"/>
      <c r="AG5" s="149"/>
      <c r="AH5" s="149"/>
      <c r="AI5" s="149"/>
      <c r="AJ5" s="149"/>
      <c r="AK5" s="149"/>
      <c r="AL5" s="149"/>
      <c r="AM5" s="149"/>
      <c r="AN5" s="149"/>
      <c r="AO5" s="149"/>
      <c r="AP5" s="149"/>
      <c r="AQ5" s="149"/>
      <c r="AR5" s="149"/>
      <c r="AS5" s="149"/>
      <c r="AT5" s="149"/>
      <c r="AU5" s="149"/>
    </row>
    <row r="6" spans="1:47" ht="21" customHeight="1" x14ac:dyDescent="0.2">
      <c r="D6" s="73"/>
      <c r="X6" s="12"/>
    </row>
    <row r="7" spans="1:47" ht="30" customHeight="1" x14ac:dyDescent="0.3">
      <c r="B7" s="71"/>
      <c r="D7" s="1"/>
      <c r="J7" s="3"/>
      <c r="K7" s="2"/>
      <c r="L7" s="13" t="s">
        <v>10</v>
      </c>
      <c r="P7" s="152" t="s">
        <v>44</v>
      </c>
      <c r="Q7" s="143"/>
      <c r="R7" s="152" t="s">
        <v>45</v>
      </c>
      <c r="S7" s="143"/>
      <c r="T7" s="152" t="s">
        <v>46</v>
      </c>
      <c r="U7" s="143"/>
      <c r="V7" s="152" t="s">
        <v>13</v>
      </c>
      <c r="X7" s="12"/>
      <c r="AA7" s="150" t="s">
        <v>14</v>
      </c>
      <c r="AB7" s="150"/>
      <c r="AC7" s="150"/>
      <c r="AD7" s="150"/>
      <c r="AE7" s="150"/>
      <c r="AF7" s="150"/>
      <c r="AG7" s="150"/>
      <c r="AH7" s="150"/>
      <c r="AI7" s="150"/>
      <c r="AJ7" s="150"/>
      <c r="AL7" s="151" t="s">
        <v>15</v>
      </c>
      <c r="AM7" s="151"/>
      <c r="AN7" s="151"/>
      <c r="AO7" s="151"/>
      <c r="AP7" s="151"/>
      <c r="AQ7" s="151"/>
      <c r="AR7" s="151"/>
      <c r="AS7" s="151"/>
      <c r="AT7" s="151"/>
      <c r="AU7" s="151"/>
    </row>
    <row r="8" spans="1:47" ht="31.15" customHeight="1" x14ac:dyDescent="0.25">
      <c r="E8" s="158" t="s">
        <v>85</v>
      </c>
      <c r="F8" s="159"/>
      <c r="G8" s="159"/>
      <c r="I8" s="160" t="s">
        <v>129</v>
      </c>
      <c r="L8" s="14" t="s">
        <v>118</v>
      </c>
      <c r="P8" s="152"/>
      <c r="Q8" s="143"/>
      <c r="R8" s="152"/>
      <c r="S8" s="143"/>
      <c r="T8" s="152"/>
      <c r="U8" s="143"/>
      <c r="V8" s="152"/>
      <c r="X8" s="12"/>
    </row>
    <row r="9" spans="1:47" ht="33" customHeight="1" x14ac:dyDescent="0.25">
      <c r="B9" s="73"/>
      <c r="D9" s="15"/>
      <c r="E9" s="8">
        <v>2022</v>
      </c>
      <c r="F9" s="8" t="s">
        <v>86</v>
      </c>
      <c r="G9" s="8" t="s">
        <v>87</v>
      </c>
      <c r="H9" s="30"/>
      <c r="I9" s="161"/>
      <c r="M9" s="7">
        <v>2022</v>
      </c>
      <c r="N9" s="7" t="s">
        <v>16</v>
      </c>
      <c r="P9" s="152"/>
      <c r="Q9" s="143"/>
      <c r="R9" s="152"/>
      <c r="S9" s="144"/>
      <c r="T9" s="152"/>
      <c r="U9" s="144"/>
      <c r="V9" s="152"/>
      <c r="W9" s="17"/>
      <c r="X9" s="22"/>
      <c r="Y9" s="17"/>
      <c r="Z9" s="173" t="s">
        <v>48</v>
      </c>
    </row>
    <row r="10" spans="1:47" s="17" customFormat="1" ht="30" customHeight="1" x14ac:dyDescent="0.2">
      <c r="A10" s="77"/>
      <c r="B10" s="179" t="s">
        <v>49</v>
      </c>
      <c r="C10" s="180"/>
      <c r="D10" s="181"/>
      <c r="E10" s="20">
        <f>E12+E17+E18+E19+E20+E21+E22+E25</f>
        <v>84753.441589524897</v>
      </c>
      <c r="F10" s="20">
        <f>F12+F17+F18+F19+F20+F21+F22+F25</f>
        <v>80784.170615801297</v>
      </c>
      <c r="G10" s="20">
        <f>G12+G17+G18+G19+G20+G21+G22+G25</f>
        <v>73990.755929608902</v>
      </c>
      <c r="I10" s="21" t="s">
        <v>98</v>
      </c>
      <c r="L10" s="46" t="s">
        <v>47</v>
      </c>
      <c r="M10" s="74">
        <f>(E41-G41)/G41</f>
        <v>-0.13094956066644556</v>
      </c>
      <c r="N10" s="74">
        <f>(F41-G41)/G41</f>
        <v>7.9938133551965954E-2</v>
      </c>
      <c r="O10" s="10"/>
      <c r="P10" s="10"/>
      <c r="Q10" s="10"/>
      <c r="R10" s="27">
        <v>1</v>
      </c>
      <c r="S10" s="75"/>
      <c r="T10" s="75"/>
      <c r="U10" s="25"/>
      <c r="V10" s="76">
        <f>E41/Footprint2022</f>
        <v>0.94883810107291999</v>
      </c>
      <c r="W10" s="10"/>
      <c r="X10" s="12"/>
      <c r="Y10" s="10"/>
      <c r="Z10" s="173"/>
    </row>
    <row r="11" spans="1:47" ht="34.15" customHeight="1" x14ac:dyDescent="0.2">
      <c r="B11" s="176" t="s">
        <v>90</v>
      </c>
      <c r="C11" s="177"/>
      <c r="D11" s="178"/>
      <c r="E11" s="26">
        <f>Scope3_partial_2022-(140500-Scope1_2021-Scope2_2021_withoutAEC-Scope3_partial_2021-Scope1_2022-Scope2_2022_without_remainingAEC)</f>
        <v>71576.389165248242</v>
      </c>
      <c r="F11" s="26">
        <v>0</v>
      </c>
      <c r="G11" s="20">
        <f>G12+G17+G18+G19+G20+G21+G22+G25</f>
        <v>73990.755929608902</v>
      </c>
      <c r="H11" s="17"/>
      <c r="I11" s="78"/>
      <c r="J11" s="66"/>
      <c r="L11" s="23" t="s">
        <v>49</v>
      </c>
      <c r="M11" s="24">
        <f>(E10-G10)/G10</f>
        <v>0.14545986893491228</v>
      </c>
      <c r="N11" s="24">
        <f>(F10-G10)/G10</f>
        <v>9.1814370604015844E-2</v>
      </c>
      <c r="P11" s="27">
        <v>1</v>
      </c>
      <c r="R11" s="27">
        <f>E10/Scope3_2022</f>
        <v>0.12182110747152457</v>
      </c>
      <c r="S11" s="25"/>
      <c r="T11" s="76">
        <f>E10/Footprint2022_1_2_PARTIAL3</f>
        <v>0.69318276469122286</v>
      </c>
      <c r="U11" s="25"/>
      <c r="V11" s="76">
        <f>E10/Footprint2022</f>
        <v>0.11558850828388148</v>
      </c>
      <c r="X11" s="12"/>
      <c r="Z11" s="173"/>
    </row>
    <row r="12" spans="1:47" ht="18" customHeight="1" x14ac:dyDescent="0.25">
      <c r="B12" s="129" t="s">
        <v>50</v>
      </c>
      <c r="C12" s="97"/>
      <c r="D12" s="91" t="s">
        <v>51</v>
      </c>
      <c r="E12" s="92">
        <v>24734.008988228001</v>
      </c>
      <c r="F12" s="92">
        <v>20305.129587489999</v>
      </c>
      <c r="G12" s="92">
        <v>18329.589491694998</v>
      </c>
      <c r="I12" s="79"/>
      <c r="L12" s="80" t="s">
        <v>40</v>
      </c>
      <c r="M12" s="37">
        <f>(E28-G28)/G28</f>
        <v>-0.15426595229883105</v>
      </c>
      <c r="N12" s="37">
        <f>(F28-G28)/G28</f>
        <v>8.6515615646332394E-2</v>
      </c>
      <c r="O12" s="17"/>
      <c r="P12" s="17"/>
      <c r="Q12" s="17"/>
      <c r="R12" s="38">
        <f>E28/Scope3_2022</f>
        <v>0.86927488235886008</v>
      </c>
      <c r="S12" s="31"/>
      <c r="T12" s="81"/>
      <c r="U12" s="31"/>
      <c r="V12" s="82">
        <f>E28/Footprint2022</f>
        <v>0.82480112868776667</v>
      </c>
      <c r="X12" s="12"/>
      <c r="Z12" s="173"/>
    </row>
    <row r="13" spans="1:47" ht="18" customHeight="1" x14ac:dyDescent="0.2">
      <c r="B13" s="130"/>
      <c r="C13" s="41"/>
      <c r="D13" s="42" t="s">
        <v>41</v>
      </c>
      <c r="E13" s="111">
        <v>16480.121344831001</v>
      </c>
      <c r="F13" s="111">
        <v>15234.826584697999</v>
      </c>
      <c r="G13" s="111">
        <v>16055.672537842</v>
      </c>
      <c r="I13" s="86"/>
      <c r="L13" s="80" t="s">
        <v>51</v>
      </c>
      <c r="M13" s="37">
        <f>(E12-G12)/G12</f>
        <v>0.34940332403160462</v>
      </c>
      <c r="N13" s="37">
        <f>(F12-G12)/G12</f>
        <v>0.10777874194564495</v>
      </c>
      <c r="P13" s="82">
        <f>E12/Scope3_partial_2022</f>
        <v>0.29183486268344061</v>
      </c>
      <c r="R13" s="38">
        <f>E12/Scope3_2022</f>
        <v>3.5551646170897032E-2</v>
      </c>
      <c r="S13" s="31"/>
      <c r="T13" s="82">
        <f>E12/Footprint2022_1_2_PARTIAL3</f>
        <v>0.20229489694819075</v>
      </c>
      <c r="U13" s="31"/>
      <c r="V13" s="82">
        <f>E12/Footprint2022</f>
        <v>3.3732756442810284E-2</v>
      </c>
      <c r="X13" s="12"/>
      <c r="Z13" s="173"/>
    </row>
    <row r="14" spans="1:47" ht="33" customHeight="1" x14ac:dyDescent="0.2">
      <c r="B14" s="130"/>
      <c r="C14" s="41"/>
      <c r="D14" s="42" t="s">
        <v>42</v>
      </c>
      <c r="E14" s="111">
        <v>6828.5685832749996</v>
      </c>
      <c r="F14" s="111">
        <v>2932.0669862194</v>
      </c>
      <c r="G14" s="111">
        <v>2186.1905858258001</v>
      </c>
      <c r="I14" s="53" t="s">
        <v>113</v>
      </c>
      <c r="L14" s="80" t="s">
        <v>52</v>
      </c>
      <c r="M14" s="37">
        <f>(E17-G17)/G17</f>
        <v>6.7539853121966004E-2</v>
      </c>
      <c r="N14" s="37">
        <f>(F17-G17)/G17</f>
        <v>-0.16813157693523417</v>
      </c>
      <c r="P14" s="82">
        <f t="shared" ref="P14:P19" si="0">E17/Scope3_partial_2022</f>
        <v>0.10216245491551887</v>
      </c>
      <c r="R14" s="38">
        <f t="shared" ref="R14:R19" si="1">E17/Scope3_2022</f>
        <v>1.2445543399818208E-2</v>
      </c>
      <c r="S14" s="31"/>
      <c r="T14" s="82">
        <f t="shared" ref="T14:T19" si="2">E17/Footprint2022_1_2_PARTIAL3</f>
        <v>7.081725294598179E-2</v>
      </c>
      <c r="U14" s="31"/>
      <c r="V14" s="82">
        <f t="shared" ref="V14:V19" si="3">E17/Footprint2022</f>
        <v>1.1808805766304121E-2</v>
      </c>
      <c r="X14" s="12"/>
      <c r="Z14" s="173"/>
    </row>
    <row r="15" spans="1:47" ht="30" x14ac:dyDescent="0.2">
      <c r="B15" s="130"/>
      <c r="C15" s="41"/>
      <c r="D15" s="42" t="s">
        <v>53</v>
      </c>
      <c r="E15" s="111">
        <v>9.4412189114495</v>
      </c>
      <c r="F15" s="111">
        <v>20.124637162342001</v>
      </c>
      <c r="G15" s="111">
        <v>34.922293972517998</v>
      </c>
      <c r="I15" s="87"/>
      <c r="L15" s="80" t="s">
        <v>54</v>
      </c>
      <c r="M15" s="88" t="s">
        <v>0</v>
      </c>
      <c r="N15" s="88" t="s">
        <v>0</v>
      </c>
      <c r="P15" s="82">
        <f t="shared" si="0"/>
        <v>0.16537945859183098</v>
      </c>
      <c r="R15" s="38">
        <f t="shared" si="1"/>
        <v>2.0146708798697992E-2</v>
      </c>
      <c r="S15" s="31"/>
      <c r="T15" s="82">
        <f t="shared" si="2"/>
        <v>0.11463819032982303</v>
      </c>
      <c r="U15" s="31"/>
      <c r="V15" s="82">
        <f t="shared" si="3"/>
        <v>1.9115964919425691E-2</v>
      </c>
      <c r="X15" s="12"/>
      <c r="Z15" s="173"/>
    </row>
    <row r="16" spans="1:47" ht="30" x14ac:dyDescent="0.2">
      <c r="B16" s="131"/>
      <c r="C16" s="41"/>
      <c r="D16" s="42" t="s">
        <v>43</v>
      </c>
      <c r="E16" s="111">
        <v>1415.8778412101001</v>
      </c>
      <c r="F16" s="111">
        <v>2118.1113794099001</v>
      </c>
      <c r="G16" s="111">
        <v>52.804074054711002</v>
      </c>
      <c r="I16" s="87"/>
      <c r="L16" s="89" t="s">
        <v>55</v>
      </c>
      <c r="M16" s="37">
        <f>(E19-G19)/G19</f>
        <v>-0.32862478825802749</v>
      </c>
      <c r="N16" s="37">
        <f>(F19-G19)/G19</f>
        <v>-0.22048629219159638</v>
      </c>
      <c r="P16" s="82">
        <f t="shared" si="0"/>
        <v>0.11520932009075169</v>
      </c>
      <c r="R16" s="38">
        <f t="shared" si="1"/>
        <v>1.4034926964496736E-2</v>
      </c>
      <c r="S16" s="25"/>
      <c r="T16" s="82">
        <f t="shared" si="2"/>
        <v>7.9861115018703299E-2</v>
      </c>
      <c r="U16" s="25"/>
      <c r="V16" s="82">
        <f t="shared" si="3"/>
        <v>1.3316873449690203E-2</v>
      </c>
      <c r="X16" s="12"/>
      <c r="Z16" s="173"/>
    </row>
    <row r="17" spans="2:26" ht="36" customHeight="1" x14ac:dyDescent="0.2">
      <c r="B17" s="132" t="s">
        <v>56</v>
      </c>
      <c r="C17" s="90"/>
      <c r="D17" s="91" t="s">
        <v>52</v>
      </c>
      <c r="E17" s="92">
        <v>8658.6196553248992</v>
      </c>
      <c r="F17" s="92">
        <v>6747.1319759429998</v>
      </c>
      <c r="G17" s="92">
        <v>8110.8163128553997</v>
      </c>
      <c r="I17" s="53"/>
      <c r="L17" s="89" t="s">
        <v>57</v>
      </c>
      <c r="M17" s="37">
        <f>(E20-G20)/G20</f>
        <v>-9.4764846567100949E-2</v>
      </c>
      <c r="N17" s="37">
        <f>(F20-G20)/G20</f>
        <v>-5.9631466446923881E-2</v>
      </c>
      <c r="P17" s="82">
        <f t="shared" si="0"/>
        <v>0.22483780517455942</v>
      </c>
      <c r="R17" s="38">
        <f t="shared" si="1"/>
        <v>2.7389990427831707E-2</v>
      </c>
      <c r="S17" s="31"/>
      <c r="T17" s="82">
        <f t="shared" si="2"/>
        <v>0.15585369139800764</v>
      </c>
      <c r="U17" s="31"/>
      <c r="V17" s="82">
        <f t="shared" si="3"/>
        <v>2.5988666505949293E-2</v>
      </c>
      <c r="X17" s="12"/>
      <c r="Z17" s="173"/>
    </row>
    <row r="18" spans="2:26" ht="36" customHeight="1" x14ac:dyDescent="0.2">
      <c r="B18" s="133" t="s">
        <v>58</v>
      </c>
      <c r="C18" s="174" t="s">
        <v>59</v>
      </c>
      <c r="D18" s="175"/>
      <c r="E18" s="93">
        <v>14016.478283869999</v>
      </c>
      <c r="F18" s="92">
        <v>15936.594524</v>
      </c>
      <c r="G18" s="92">
        <v>2825.4652592000002</v>
      </c>
      <c r="I18" s="94"/>
      <c r="L18" s="89" t="s">
        <v>60</v>
      </c>
      <c r="M18" s="37">
        <f>(E21-G21)/G21</f>
        <v>-0.34984185630069686</v>
      </c>
      <c r="N18" s="37">
        <f>(F21-G21)/G21</f>
        <v>-0.46234422541479891</v>
      </c>
      <c r="P18" s="82">
        <f t="shared" si="0"/>
        <v>3.1694123528630831E-2</v>
      </c>
      <c r="R18" s="38">
        <f t="shared" si="1"/>
        <v>3.8610132285971125E-3</v>
      </c>
      <c r="S18" s="31"/>
      <c r="T18" s="82">
        <f t="shared" si="2"/>
        <v>2.1969820172041458E-2</v>
      </c>
      <c r="U18" s="31"/>
      <c r="V18" s="82">
        <f t="shared" si="3"/>
        <v>3.6634764600395084E-3</v>
      </c>
      <c r="X18" s="12"/>
      <c r="Z18" s="173"/>
    </row>
    <row r="19" spans="2:26" ht="36" customHeight="1" x14ac:dyDescent="0.2">
      <c r="B19" s="134"/>
      <c r="C19" s="174" t="s">
        <v>55</v>
      </c>
      <c r="D19" s="175"/>
      <c r="E19" s="95">
        <v>9764.3863808803999</v>
      </c>
      <c r="F19" s="95">
        <v>11337.137414539</v>
      </c>
      <c r="G19" s="95">
        <v>14543.858948181</v>
      </c>
      <c r="I19" s="96"/>
      <c r="L19" s="89" t="s">
        <v>61</v>
      </c>
      <c r="M19" s="37">
        <f>(E22-G22)/G22</f>
        <v>0.1566253584480046</v>
      </c>
      <c r="N19" s="37">
        <f>(F22-G22)/G22</f>
        <v>0.13888223572834235</v>
      </c>
      <c r="P19" s="82">
        <f t="shared" si="0"/>
        <v>1.9794056649405076E-2</v>
      </c>
      <c r="R19" s="38">
        <f t="shared" si="1"/>
        <v>2.4113339023846213E-3</v>
      </c>
      <c r="S19" s="31"/>
      <c r="T19" s="82">
        <f t="shared" si="2"/>
        <v>1.3720898912689296E-2</v>
      </c>
      <c r="U19" s="31"/>
      <c r="V19" s="82">
        <f t="shared" si="3"/>
        <v>2.2879654809913781E-3</v>
      </c>
      <c r="X19" s="12"/>
      <c r="Z19" s="173"/>
    </row>
    <row r="20" spans="2:26" ht="30.6" customHeight="1" x14ac:dyDescent="0.2">
      <c r="B20" s="135" t="s">
        <v>62</v>
      </c>
      <c r="C20" s="162" t="s">
        <v>57</v>
      </c>
      <c r="D20" s="163"/>
      <c r="E20" s="95">
        <v>19055.777787979001</v>
      </c>
      <c r="F20" s="95">
        <v>19795.357865014001</v>
      </c>
      <c r="G20" s="95">
        <v>21050.638296263998</v>
      </c>
      <c r="I20" s="96"/>
      <c r="L20" s="89" t="s">
        <v>63</v>
      </c>
      <c r="M20" s="37">
        <f>(E25-G25)/G25</f>
        <v>0.17247686874288379</v>
      </c>
      <c r="N20" s="37">
        <f>(F25-G25)/G25</f>
        <v>-0.21384312432433572</v>
      </c>
      <c r="P20" s="82">
        <f>E25/Scope3_partial_2022</f>
        <v>4.9087918365862557E-2</v>
      </c>
      <c r="R20" s="38">
        <f>E25/Scope3_2022</f>
        <v>5.9799445788011676E-3</v>
      </c>
      <c r="S20" s="31"/>
      <c r="T20" s="82">
        <f>E25/Footprint2022_1_2_PARTIAL3</f>
        <v>3.4026898965785667E-2</v>
      </c>
      <c r="U20" s="31"/>
      <c r="V20" s="82">
        <f>E25/Footprint2022</f>
        <v>5.673999258671002E-3</v>
      </c>
      <c r="X20" s="12"/>
      <c r="Z20" s="173"/>
    </row>
    <row r="21" spans="2:26" ht="34.5" customHeight="1" x14ac:dyDescent="0.2">
      <c r="B21" s="132" t="s">
        <v>64</v>
      </c>
      <c r="C21" s="97"/>
      <c r="D21" s="91" t="s">
        <v>60</v>
      </c>
      <c r="E21" s="98">
        <v>2686.1860472150001</v>
      </c>
      <c r="F21" s="98">
        <v>2221.3725289631998</v>
      </c>
      <c r="G21" s="98">
        <v>4131.5887115264004</v>
      </c>
      <c r="I21" s="99"/>
      <c r="L21" s="89" t="s">
        <v>65</v>
      </c>
      <c r="M21" s="37">
        <f>(E34-G34)/G34</f>
        <v>-0.46020386381874501</v>
      </c>
      <c r="N21" s="37">
        <f>(F34-G34)/G34</f>
        <v>-0.40648515350322934</v>
      </c>
      <c r="R21" s="38">
        <f>E34/Scope3_2022</f>
        <v>8.9040101696155061E-3</v>
      </c>
      <c r="S21" s="31"/>
      <c r="T21" s="100"/>
      <c r="U21" s="31"/>
      <c r="V21" s="82">
        <f>E34/Footprint2022</f>
        <v>8.448464101271945E-3</v>
      </c>
      <c r="X21" s="12"/>
    </row>
    <row r="22" spans="2:26" ht="18" customHeight="1" x14ac:dyDescent="0.25">
      <c r="B22" s="129" t="s">
        <v>66</v>
      </c>
      <c r="C22" s="97"/>
      <c r="D22" s="91" t="s">
        <v>61</v>
      </c>
      <c r="E22" s="92">
        <v>1677.6144240551</v>
      </c>
      <c r="F22" s="92">
        <v>1651.8791084796001</v>
      </c>
      <c r="G22" s="92">
        <v>1450.4389098871</v>
      </c>
      <c r="I22" s="101"/>
      <c r="X22" s="12"/>
      <c r="Z22" s="173" t="s">
        <v>109</v>
      </c>
    </row>
    <row r="23" spans="2:26" ht="18" customHeight="1" x14ac:dyDescent="0.2">
      <c r="B23" s="130"/>
      <c r="C23" s="41"/>
      <c r="D23" s="42" t="s">
        <v>67</v>
      </c>
      <c r="E23" s="111">
        <v>757.3536240551</v>
      </c>
      <c r="F23" s="111">
        <v>1206.592364247</v>
      </c>
      <c r="G23" s="111">
        <v>1080.1950991817</v>
      </c>
      <c r="H23" s="30"/>
      <c r="I23" s="53" t="s">
        <v>114</v>
      </c>
      <c r="P23" s="102"/>
      <c r="R23" s="102"/>
      <c r="T23" s="102"/>
      <c r="V23" s="102"/>
      <c r="X23" s="12"/>
      <c r="Z23" s="173"/>
    </row>
    <row r="24" spans="2:26" ht="18" customHeight="1" x14ac:dyDescent="0.3">
      <c r="B24" s="131"/>
      <c r="C24" s="41"/>
      <c r="D24" s="42" t="s">
        <v>68</v>
      </c>
      <c r="E24" s="111">
        <v>920.26080000000002</v>
      </c>
      <c r="F24" s="111">
        <v>445.28674423255001</v>
      </c>
      <c r="G24" s="111">
        <v>370.24381070539999</v>
      </c>
      <c r="H24" s="30"/>
      <c r="I24" s="53" t="s">
        <v>115</v>
      </c>
      <c r="L24" s="54" t="s">
        <v>26</v>
      </c>
      <c r="R24" s="6"/>
      <c r="S24" s="6"/>
      <c r="T24" s="6"/>
      <c r="U24" s="6"/>
      <c r="V24" s="6"/>
      <c r="X24" s="12"/>
      <c r="Z24" s="173"/>
    </row>
    <row r="25" spans="2:26" ht="25.5" x14ac:dyDescent="0.2">
      <c r="B25" s="132" t="s">
        <v>69</v>
      </c>
      <c r="C25" s="171" t="s">
        <v>63</v>
      </c>
      <c r="D25" s="172"/>
      <c r="E25" s="92">
        <v>4160.3700219724988</v>
      </c>
      <c r="F25" s="92">
        <v>2789.5676113724999</v>
      </c>
      <c r="G25" s="92">
        <v>3548.3599999999997</v>
      </c>
      <c r="I25" s="53" t="s">
        <v>116</v>
      </c>
      <c r="M25" s="7" t="s">
        <v>28</v>
      </c>
      <c r="N25" s="7" t="s">
        <v>29</v>
      </c>
      <c r="R25" s="25"/>
      <c r="S25" s="25"/>
      <c r="T25" s="25"/>
      <c r="U25" s="25"/>
      <c r="V25" s="25"/>
      <c r="X25" s="12"/>
      <c r="Z25" s="173"/>
    </row>
    <row r="26" spans="2:26" ht="25.9" customHeight="1" x14ac:dyDescent="0.25">
      <c r="B26" s="103"/>
      <c r="C26" s="104"/>
      <c r="D26" s="105"/>
      <c r="E26" s="106"/>
      <c r="F26" s="106"/>
      <c r="G26" s="106"/>
      <c r="I26" s="107"/>
      <c r="L26" s="46" t="s">
        <v>47</v>
      </c>
      <c r="M26" s="74">
        <f>(E41-F41)/F41</f>
        <v>-0.19527756976669788</v>
      </c>
      <c r="N26" s="74">
        <f>(F41-G41)/G41</f>
        <v>7.9938133551965954E-2</v>
      </c>
      <c r="R26" s="31"/>
      <c r="S26" s="31"/>
      <c r="T26" s="31"/>
      <c r="U26" s="31"/>
      <c r="V26" s="31"/>
      <c r="X26" s="12"/>
      <c r="Z26" s="173"/>
    </row>
    <row r="27" spans="2:26" ht="43.15" customHeight="1" x14ac:dyDescent="0.2">
      <c r="B27" s="108"/>
      <c r="C27" s="166" t="s">
        <v>88</v>
      </c>
      <c r="D27" s="167"/>
      <c r="E27" s="167"/>
      <c r="F27" s="167"/>
      <c r="G27" s="168"/>
      <c r="I27" s="109"/>
      <c r="L27" s="23" t="s">
        <v>49</v>
      </c>
      <c r="M27" s="24">
        <f>(E10-F10)/F10</f>
        <v>4.9134266570624606E-2</v>
      </c>
      <c r="N27" s="24">
        <f>(F10-G10)/G10</f>
        <v>9.1814370604015844E-2</v>
      </c>
      <c r="R27" s="31"/>
      <c r="S27" s="31"/>
      <c r="T27" s="31"/>
      <c r="U27" s="31"/>
      <c r="V27" s="31"/>
      <c r="X27" s="12"/>
      <c r="Z27" s="173"/>
    </row>
    <row r="28" spans="2:26" ht="18" customHeight="1" x14ac:dyDescent="0.2">
      <c r="B28" s="136" t="s">
        <v>70</v>
      </c>
      <c r="C28" s="169" t="s">
        <v>40</v>
      </c>
      <c r="D28" s="170"/>
      <c r="E28" s="110">
        <f>SUM(E29:E32)</f>
        <v>604772.35428568011</v>
      </c>
      <c r="F28" s="110">
        <f>SUM(F29:F32)</f>
        <v>776951.81910751795</v>
      </c>
      <c r="G28" s="110">
        <f>SUM(G29:G32)</f>
        <v>715085.73638431774</v>
      </c>
      <c r="I28" s="53"/>
      <c r="L28" s="80" t="s">
        <v>40</v>
      </c>
      <c r="M28" s="37">
        <f>(E28-F28)/F28</f>
        <v>-0.22160893454065123</v>
      </c>
      <c r="N28" s="37">
        <f>(F28-G28)/G28</f>
        <v>8.6515615646332394E-2</v>
      </c>
      <c r="R28" s="31"/>
      <c r="S28" s="31"/>
      <c r="T28" s="31"/>
      <c r="U28" s="31"/>
      <c r="V28" s="31"/>
      <c r="X28" s="12"/>
      <c r="Z28" s="173"/>
    </row>
    <row r="29" spans="2:26" ht="18" customHeight="1" x14ac:dyDescent="0.2">
      <c r="B29" s="137"/>
      <c r="C29" s="83"/>
      <c r="D29" s="42" t="s">
        <v>71</v>
      </c>
      <c r="E29" s="111">
        <v>507687.59594804002</v>
      </c>
      <c r="F29" s="111">
        <v>716591.70434308005</v>
      </c>
      <c r="G29" s="111">
        <v>696801.53774150996</v>
      </c>
      <c r="H29" s="30"/>
      <c r="I29" s="53" t="s">
        <v>119</v>
      </c>
      <c r="L29" s="80" t="s">
        <v>51</v>
      </c>
      <c r="M29" s="37">
        <f>(E12-F12)/F12</f>
        <v>0.21811628345709436</v>
      </c>
      <c r="N29" s="37">
        <f>(F12-G12)/G12</f>
        <v>0.10777874194564495</v>
      </c>
      <c r="R29" s="31"/>
      <c r="S29" s="31"/>
      <c r="T29" s="31"/>
      <c r="U29" s="31"/>
      <c r="V29" s="31"/>
      <c r="X29" s="12"/>
      <c r="Z29" s="173"/>
    </row>
    <row r="30" spans="2:26" ht="18" customHeight="1" x14ac:dyDescent="0.2">
      <c r="B30" s="137"/>
      <c r="C30" s="83"/>
      <c r="D30" s="42" t="s">
        <v>72</v>
      </c>
      <c r="E30" s="111">
        <v>96457.805690380002</v>
      </c>
      <c r="F30" s="111">
        <v>56104.698664476004</v>
      </c>
      <c r="G30" s="111">
        <v>18198.897190095999</v>
      </c>
      <c r="H30" s="30"/>
      <c r="I30" s="94"/>
      <c r="L30" s="80" t="s">
        <v>52</v>
      </c>
      <c r="M30" s="37">
        <f>(E17-F17)/F17</f>
        <v>0.28330373352668026</v>
      </c>
      <c r="N30" s="37">
        <f>(F17-G17)/G17</f>
        <v>-0.16813157693523417</v>
      </c>
      <c r="R30" s="25"/>
      <c r="S30" s="25"/>
      <c r="T30" s="25"/>
      <c r="U30" s="25"/>
      <c r="V30" s="25"/>
      <c r="X30" s="12"/>
      <c r="Z30" s="173"/>
    </row>
    <row r="31" spans="2:26" ht="30" x14ac:dyDescent="0.2">
      <c r="B31" s="137"/>
      <c r="C31" s="83"/>
      <c r="D31" s="42" t="s">
        <v>73</v>
      </c>
      <c r="E31" s="111" t="s">
        <v>5</v>
      </c>
      <c r="F31" s="111" t="s">
        <v>5</v>
      </c>
      <c r="G31" s="111" t="s">
        <v>5</v>
      </c>
      <c r="H31" s="30"/>
      <c r="I31" s="94"/>
      <c r="L31" s="80" t="s">
        <v>54</v>
      </c>
      <c r="M31" s="37">
        <f>(E18-F18)/F18</f>
        <v>-0.12048472697465994</v>
      </c>
      <c r="N31" s="88" t="s">
        <v>0</v>
      </c>
      <c r="R31" s="31"/>
      <c r="S31" s="31"/>
      <c r="T31" s="31"/>
      <c r="U31" s="31"/>
      <c r="V31" s="31"/>
      <c r="X31" s="12"/>
      <c r="Z31" s="173"/>
    </row>
    <row r="32" spans="2:26" ht="28.9" customHeight="1" x14ac:dyDescent="0.2">
      <c r="B32" s="138"/>
      <c r="C32" s="41"/>
      <c r="D32" s="42" t="s">
        <v>74</v>
      </c>
      <c r="E32" s="111">
        <v>626.95264726000005</v>
      </c>
      <c r="F32" s="111">
        <v>4255.4160999617998</v>
      </c>
      <c r="G32" s="111">
        <v>85.301452711864002</v>
      </c>
      <c r="I32" s="53" t="s">
        <v>117</v>
      </c>
      <c r="L32" s="89" t="s">
        <v>55</v>
      </c>
      <c r="M32" s="37">
        <f>(E19-F19)/F19</f>
        <v>-0.13872558619971112</v>
      </c>
      <c r="N32" s="37">
        <f>(F19-G19)/G19</f>
        <v>-0.22048629219159638</v>
      </c>
      <c r="R32" s="31"/>
      <c r="S32" s="31"/>
      <c r="T32" s="31"/>
      <c r="U32" s="31"/>
      <c r="V32" s="31"/>
      <c r="X32" s="12"/>
      <c r="Z32" s="173"/>
    </row>
    <row r="33" spans="2:26" ht="30" x14ac:dyDescent="0.2">
      <c r="B33" s="139" t="s">
        <v>76</v>
      </c>
      <c r="C33" s="112"/>
      <c r="D33" s="113" t="s">
        <v>75</v>
      </c>
      <c r="E33" s="110" t="s">
        <v>5</v>
      </c>
      <c r="F33" s="110" t="s">
        <v>5</v>
      </c>
      <c r="G33" s="110" t="s">
        <v>5</v>
      </c>
      <c r="I33" s="87"/>
      <c r="L33" s="89" t="s">
        <v>57</v>
      </c>
      <c r="M33" s="37">
        <f>(E20-F20)/F20</f>
        <v>-3.7361288544427967E-2</v>
      </c>
      <c r="N33" s="37">
        <f>(F20-G20)/G20</f>
        <v>-5.9631466446923881E-2</v>
      </c>
      <c r="R33" s="47"/>
      <c r="S33" s="47"/>
      <c r="T33" s="47"/>
      <c r="U33" s="47"/>
      <c r="V33" s="47"/>
      <c r="X33" s="12"/>
      <c r="Z33" s="173"/>
    </row>
    <row r="34" spans="2:26" ht="30" customHeight="1" x14ac:dyDescent="0.2">
      <c r="B34" s="140" t="s">
        <v>77</v>
      </c>
      <c r="C34" s="112"/>
      <c r="D34" s="113" t="s">
        <v>65</v>
      </c>
      <c r="E34" s="110">
        <f>SUM(E35:E39)</f>
        <v>6194.7023917791939</v>
      </c>
      <c r="F34" s="110">
        <f>SUM(F35:F39)</f>
        <v>6811.1785037220907</v>
      </c>
      <c r="G34" s="110">
        <f>SUM(G35:G39)</f>
        <v>11476.003580913204</v>
      </c>
      <c r="I34" s="87"/>
      <c r="L34" s="89" t="s">
        <v>60</v>
      </c>
      <c r="M34" s="37">
        <f>(E21-F21)/F21</f>
        <v>0.20924609096014471</v>
      </c>
      <c r="N34" s="37">
        <f>(F21-G21)/G21</f>
        <v>-0.46234422541479891</v>
      </c>
      <c r="W34" s="17"/>
      <c r="X34" s="22"/>
      <c r="Y34" s="17"/>
      <c r="Z34" s="114"/>
    </row>
    <row r="35" spans="2:26" ht="18" customHeight="1" x14ac:dyDescent="0.2">
      <c r="B35" s="141"/>
      <c r="C35" s="83"/>
      <c r="D35" s="84" t="s">
        <v>78</v>
      </c>
      <c r="E35" s="85">
        <v>4253.0971986426002</v>
      </c>
      <c r="F35" s="85">
        <v>3942.7131288187002</v>
      </c>
      <c r="G35" s="85">
        <v>8598.2791156355997</v>
      </c>
      <c r="I35" s="87"/>
      <c r="L35" s="89" t="s">
        <v>61</v>
      </c>
      <c r="M35" s="37">
        <f>(E22-F22)/F22</f>
        <v>1.5579418277882878E-2</v>
      </c>
      <c r="N35" s="37">
        <f>(F22-G22)/G22</f>
        <v>0.13888223572834235</v>
      </c>
      <c r="R35" s="17"/>
      <c r="S35" s="17"/>
      <c r="T35" s="17"/>
      <c r="U35" s="17"/>
      <c r="V35" s="17"/>
      <c r="W35" s="17"/>
      <c r="X35" s="22"/>
      <c r="Y35" s="17"/>
      <c r="Z35" s="114"/>
    </row>
    <row r="36" spans="2:26" ht="18" customHeight="1" x14ac:dyDescent="0.25">
      <c r="B36" s="141"/>
      <c r="C36" s="83"/>
      <c r="D36" s="84" t="s">
        <v>79</v>
      </c>
      <c r="E36" s="85">
        <v>264.35808896244998</v>
      </c>
      <c r="F36" s="85">
        <v>376.49524103559003</v>
      </c>
      <c r="G36" s="85">
        <v>263.97536624337999</v>
      </c>
      <c r="I36" s="115"/>
      <c r="L36" s="89" t="s">
        <v>63</v>
      </c>
      <c r="M36" s="37">
        <f>(E25-F25)/F25</f>
        <v>0.49140318557310325</v>
      </c>
      <c r="N36" s="37">
        <f>(F25-G25)/G25</f>
        <v>-0.21384312432433572</v>
      </c>
      <c r="R36" s="17"/>
      <c r="S36" s="17"/>
      <c r="T36" s="17"/>
      <c r="U36" s="17"/>
      <c r="V36" s="17"/>
      <c r="X36" s="12"/>
    </row>
    <row r="37" spans="2:26" ht="18" customHeight="1" x14ac:dyDescent="0.2">
      <c r="B37" s="141"/>
      <c r="C37" s="83"/>
      <c r="D37" s="84" t="s">
        <v>80</v>
      </c>
      <c r="E37" s="85">
        <v>22.573468401643002</v>
      </c>
      <c r="F37" s="116">
        <v>17.390844139999999</v>
      </c>
      <c r="G37" s="85">
        <v>61.012116006025003</v>
      </c>
      <c r="I37" s="87"/>
      <c r="L37" s="89" t="s">
        <v>65</v>
      </c>
      <c r="M37" s="37">
        <f>(E34-F34)/F34</f>
        <v>-9.0509463465979101E-2</v>
      </c>
      <c r="N37" s="37">
        <f>(F34-G34)/G34</f>
        <v>-0.40648515350322934</v>
      </c>
      <c r="X37" s="12"/>
    </row>
    <row r="38" spans="2:26" ht="18" customHeight="1" x14ac:dyDescent="0.2">
      <c r="B38" s="141"/>
      <c r="C38" s="83"/>
      <c r="D38" s="117" t="s">
        <v>81</v>
      </c>
      <c r="E38" s="116">
        <v>0</v>
      </c>
      <c r="F38" s="116">
        <v>0</v>
      </c>
      <c r="G38" s="116">
        <v>0</v>
      </c>
      <c r="I38" s="87" t="s">
        <v>82</v>
      </c>
      <c r="M38" s="17"/>
      <c r="N38" s="17"/>
      <c r="X38" s="12"/>
    </row>
    <row r="39" spans="2:26" ht="18" customHeight="1" x14ac:dyDescent="0.2">
      <c r="B39" s="142"/>
      <c r="C39" s="83"/>
      <c r="D39" s="84" t="s">
        <v>83</v>
      </c>
      <c r="E39" s="85">
        <v>1654.6736357724999</v>
      </c>
      <c r="F39" s="85">
        <v>2474.5792897278002</v>
      </c>
      <c r="G39" s="85">
        <v>2552.7369830282</v>
      </c>
      <c r="I39" s="118" t="s">
        <v>84</v>
      </c>
      <c r="X39" s="12"/>
    </row>
    <row r="40" spans="2:26" ht="21.6" customHeight="1" thickBot="1" x14ac:dyDescent="0.25">
      <c r="B40" s="119"/>
      <c r="C40" s="120"/>
      <c r="D40" s="121"/>
      <c r="E40" s="122"/>
      <c r="F40" s="123"/>
      <c r="G40" s="123"/>
      <c r="M40" s="17"/>
      <c r="N40" s="17"/>
      <c r="X40" s="12"/>
    </row>
    <row r="41" spans="2:26" ht="31.9" customHeight="1" thickBot="1" x14ac:dyDescent="0.25">
      <c r="B41" s="164" t="s">
        <v>91</v>
      </c>
      <c r="C41" s="165"/>
      <c r="D41" s="165"/>
      <c r="E41" s="124">
        <f>Scope3_partial_2022+E28+E34</f>
        <v>695720.49826698413</v>
      </c>
      <c r="F41" s="124">
        <f>Scope3_partial_2021+F28+F34</f>
        <v>864547.16822704126</v>
      </c>
      <c r="G41" s="125">
        <f>Scope3_partial_2020+G28+G34</f>
        <v>800552.49589483987</v>
      </c>
      <c r="I41" s="66"/>
      <c r="L41" s="17"/>
      <c r="M41" s="17"/>
      <c r="N41" s="17"/>
      <c r="X41" s="12"/>
    </row>
    <row r="42" spans="2:26" ht="16.899999999999999" customHeight="1" thickBot="1" x14ac:dyDescent="0.25">
      <c r="L42" s="17"/>
      <c r="X42" s="12"/>
    </row>
    <row r="43" spans="2:26" ht="43.9" customHeight="1" thickBot="1" x14ac:dyDescent="0.25">
      <c r="B43" s="164" t="s">
        <v>97</v>
      </c>
      <c r="C43" s="165"/>
      <c r="D43" s="165"/>
      <c r="E43" s="124">
        <f>Scope1_2022+Scope2_2022+Scope3_partial_2022</f>
        <v>122267.09304764404</v>
      </c>
      <c r="F43" s="124">
        <f>Scope1_2021+Scope2_2021+Scope3_partial_2021</f>
        <v>117809.29611760419</v>
      </c>
      <c r="G43" s="125">
        <f>Scope1_2020+Scope2_2020+Scope3_partial_2020</f>
        <v>109790.38308304298</v>
      </c>
      <c r="I43" s="126"/>
      <c r="L43" s="17"/>
      <c r="X43" s="12"/>
    </row>
    <row r="44" spans="2:26" ht="16.899999999999999" customHeight="1" thickBot="1" x14ac:dyDescent="0.25">
      <c r="L44" s="17"/>
      <c r="X44" s="12"/>
    </row>
    <row r="45" spans="2:26" ht="38.450000000000003" customHeight="1" thickBot="1" x14ac:dyDescent="0.25">
      <c r="B45" s="164" t="s">
        <v>92</v>
      </c>
      <c r="C45" s="165"/>
      <c r="D45" s="165"/>
      <c r="E45" s="124">
        <f>Scope1_2022+Scope2_2022+Scope3_2022</f>
        <v>733234.14972510329</v>
      </c>
      <c r="F45" s="124">
        <f>Scope1_2021+Scope2_2021+Scope3_2021</f>
        <v>901572.29372884415</v>
      </c>
      <c r="G45" s="125">
        <f>Scope1_2020+Scope2_2020+Scope3_2020</f>
        <v>836352.12304827396</v>
      </c>
      <c r="X45" s="12"/>
    </row>
    <row r="46" spans="2:26" ht="16.899999999999999" customHeight="1" x14ac:dyDescent="0.2">
      <c r="X46" s="12"/>
    </row>
    <row r="47" spans="2:26" x14ac:dyDescent="0.2">
      <c r="B47" s="70" t="s">
        <v>94</v>
      </c>
      <c r="I47" s="66"/>
      <c r="X47" s="12"/>
    </row>
    <row r="49" spans="2:3" ht="16.899999999999999" customHeight="1" x14ac:dyDescent="0.2">
      <c r="B49" s="147" t="s">
        <v>130</v>
      </c>
      <c r="C49" s="70"/>
    </row>
    <row r="50" spans="2:3" x14ac:dyDescent="0.2">
      <c r="B50" s="147" t="s">
        <v>131</v>
      </c>
    </row>
  </sheetData>
  <mergeCells count="23">
    <mergeCell ref="D5:I5"/>
    <mergeCell ref="R7:R9"/>
    <mergeCell ref="V7:V9"/>
    <mergeCell ref="C19:D19"/>
    <mergeCell ref="C18:D18"/>
    <mergeCell ref="E8:G8"/>
    <mergeCell ref="I8:I9"/>
    <mergeCell ref="T7:T9"/>
    <mergeCell ref="P7:P9"/>
    <mergeCell ref="B11:D11"/>
    <mergeCell ref="B10:D10"/>
    <mergeCell ref="Z22:Z33"/>
    <mergeCell ref="AA5:AU5"/>
    <mergeCell ref="AA7:AJ7"/>
    <mergeCell ref="AL7:AU7"/>
    <mergeCell ref="Z9:Z20"/>
    <mergeCell ref="C20:D20"/>
    <mergeCell ref="B41:D41"/>
    <mergeCell ref="B45:D45"/>
    <mergeCell ref="C27:G27"/>
    <mergeCell ref="C28:D28"/>
    <mergeCell ref="C25:D25"/>
    <mergeCell ref="B43:D43"/>
  </mergeCells>
  <hyperlinks>
    <hyperlink ref="B47" r:id="rId1" xr:uid="{8EC87A16-7826-4474-93F4-566B794D97F8}"/>
  </hyperlinks>
  <pageMargins left="0.23622047244094491" right="0.23622047244094491" top="0.74803149606299213" bottom="0.74803149606299213" header="0.31496062992125984" footer="0.31496062992125984"/>
  <pageSetup paperSize="8" scale="22" orientation="landscape" r:id="rId2"/>
  <headerFooter>
    <oddHeader>&amp;C&amp;"Arial"&amp;8&amp;K000000&amp;1#_x000D_&amp;"Calibri"&amp;11&amp;K000000&amp;"Calibri"&amp;11&amp;K000000</oddHeader>
    <oddFooter>&amp;L&amp;1#&amp;"Arial"&amp;8&amp;KD5DAD9Internal Use Only</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C78C29EA38EA46A4952C9AAE73DEB8" ma:contentTypeVersion="16" ma:contentTypeDescription="Create a new document." ma:contentTypeScope="" ma:versionID="ceb73790ebcb4a34fbc39529486bb807">
  <xsd:schema xmlns:xsd="http://www.w3.org/2001/XMLSchema" xmlns:xs="http://www.w3.org/2001/XMLSchema" xmlns:p="http://schemas.microsoft.com/office/2006/metadata/properties" xmlns:ns2="ea619630-162b-4744-a807-9b79dc7416bb" xmlns:ns3="76256d95-9c16-48b8-b057-600873782057" targetNamespace="http://schemas.microsoft.com/office/2006/metadata/properties" ma:root="true" ma:fieldsID="07006a6331d7568f3a63042cd89ed23c" ns2:_="" ns3:_="">
    <xsd:import namespace="ea619630-162b-4744-a807-9b79dc7416bb"/>
    <xsd:import namespace="76256d95-9c16-48b8-b057-6008737820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619630-162b-4744-a807-9b79dc7416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e4f640-4e80-4918-9979-84ba8deb86a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256d95-9c16-48b8-b057-60087378205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a2993e6-0f56-42b5-9067-a9dd9297fddb}" ma:internalName="TaxCatchAll" ma:showField="CatchAllData" ma:web="76256d95-9c16-48b8-b057-6008737820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a619630-162b-4744-a807-9b79dc7416bb">
      <Terms xmlns="http://schemas.microsoft.com/office/infopath/2007/PartnerControls"/>
    </lcf76f155ced4ddcb4097134ff3c332f>
    <TaxCatchAll xmlns="76256d95-9c16-48b8-b057-600873782057" xsi:nil="true"/>
  </documentManagement>
</p:properties>
</file>

<file path=customXml/itemProps1.xml><?xml version="1.0" encoding="utf-8"?>
<ds:datastoreItem xmlns:ds="http://schemas.openxmlformats.org/officeDocument/2006/customXml" ds:itemID="{7D4F6F10-F2E3-4913-A557-70EA948253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619630-162b-4744-a807-9b79dc7416bb"/>
    <ds:schemaRef ds:uri="76256d95-9c16-48b8-b057-6008737820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BB512C-D418-4579-9001-721172E85C7A}">
  <ds:schemaRefs>
    <ds:schemaRef ds:uri="http://schemas.microsoft.com/sharepoint/v3/contenttype/forms"/>
  </ds:schemaRefs>
</ds:datastoreItem>
</file>

<file path=customXml/itemProps3.xml><?xml version="1.0" encoding="utf-8"?>
<ds:datastoreItem xmlns:ds="http://schemas.openxmlformats.org/officeDocument/2006/customXml" ds:itemID="{FAABE3C7-45AD-4F90-B467-DCAD59830809}">
  <ds:schemaRefs>
    <ds:schemaRef ds:uri="http://purl.org/dc/terms/"/>
    <ds:schemaRef ds:uri="http://schemas.microsoft.com/office/2006/metadata/properties"/>
    <ds:schemaRef ds:uri="http://schemas.microsoft.com/office/2006/documentManagement/types"/>
    <ds:schemaRef ds:uri="ea619630-162b-4744-a807-9b79dc7416bb"/>
    <ds:schemaRef ds:uri="http://schemas.openxmlformats.org/package/2006/metadata/core-properties"/>
    <ds:schemaRef ds:uri="http://purl.org/dc/elements/1.1/"/>
    <ds:schemaRef ds:uri="http://schemas.microsoft.com/office/infopath/2007/PartnerControls"/>
    <ds:schemaRef ds:uri="76256d95-9c16-48b8-b057-60087378205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20</vt:i4>
      </vt:variant>
    </vt:vector>
  </HeadingPairs>
  <TitlesOfParts>
    <vt:vector size="22" baseType="lpstr">
      <vt:lpstr>GHG 2022 - Scope 1&amp;2</vt:lpstr>
      <vt:lpstr>GHG 2022 -  Scope 3</vt:lpstr>
      <vt:lpstr>Footprint2020</vt:lpstr>
      <vt:lpstr>Footprint2020_1_2_PARTIAL3</vt:lpstr>
      <vt:lpstr>Footprint2021</vt:lpstr>
      <vt:lpstr>Footprint2021_1_2_PARTIAL3</vt:lpstr>
      <vt:lpstr>Footprint2022</vt:lpstr>
      <vt:lpstr>Footprint2022_1_2_PARTIAL3</vt:lpstr>
      <vt:lpstr>Scope1_2020</vt:lpstr>
      <vt:lpstr>Scope1_2021</vt:lpstr>
      <vt:lpstr>Scope1_2022</vt:lpstr>
      <vt:lpstr>Scope2_2020</vt:lpstr>
      <vt:lpstr>Scope2_2021</vt:lpstr>
      <vt:lpstr>Scope2_2021_withoutAEC</vt:lpstr>
      <vt:lpstr>Scope2_2022</vt:lpstr>
      <vt:lpstr>Scope2_2022_without_remainingAEC</vt:lpstr>
      <vt:lpstr>Scope3_2020</vt:lpstr>
      <vt:lpstr>Scope3_2021</vt:lpstr>
      <vt:lpstr>Scope3_2022</vt:lpstr>
      <vt:lpstr>Scope3_partial_2020</vt:lpstr>
      <vt:lpstr>Scope3_partial_2021</vt:lpstr>
      <vt:lpstr>Scope3_partial_2022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Gurit Holding AG</dc:creator>
  <cp:keywords/>
  <dc:description/>
  <cp:lastModifiedBy>Thomas Nauer</cp:lastModifiedBy>
  <cp:revision/>
  <cp:lastPrinted>2023-02-28T11:28:34Z</cp:lastPrinted>
  <dcterms:created xsi:type="dcterms:W3CDTF">2022-01-08T21:26:18Z</dcterms:created>
  <dcterms:modified xsi:type="dcterms:W3CDTF">2023-03-01T17:28:37Z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0x01010084C78C29EA38EA46A4952C9AAE73DEB8</vt:lpwstr>
  </property>
  <property fmtid="{D5CDD505-2E9C-101B-9397-08002B2CF9AE}" pid="3" name="MediaServiceImageTags">
    <vt:lpwstr/>
  </property>
  <property fmtid="{D5CDD505-2E9C-101B-9397-08002B2CF9AE}" pid="4" name="MSIP_Label_f6d2cd4f-e4e7-4f37-b71f-a4d4c88f07e7_Enabled">
    <vt:lpwstr>true</vt:lpwstr>
  </property>
  <property fmtid="{D5CDD505-2E9C-101B-9397-08002B2CF9AE}" pid="5" name="MSIP_Label_f6d2cd4f-e4e7-4f37-b71f-a4d4c88f07e7_SetDate">
    <vt:lpwstr>2023-02-28T20:34:32Z</vt:lpwstr>
  </property>
  <property fmtid="{D5CDD505-2E9C-101B-9397-08002B2CF9AE}" pid="6" name="MSIP_Label_f6d2cd4f-e4e7-4f37-b71f-a4d4c88f07e7_Method">
    <vt:lpwstr>Privileged</vt:lpwstr>
  </property>
  <property fmtid="{D5CDD505-2E9C-101B-9397-08002B2CF9AE}" pid="7" name="MSIP_Label_f6d2cd4f-e4e7-4f37-b71f-a4d4c88f07e7_Name">
    <vt:lpwstr>Internal Use Only</vt:lpwstr>
  </property>
  <property fmtid="{D5CDD505-2E9C-101B-9397-08002B2CF9AE}" pid="8" name="MSIP_Label_f6d2cd4f-e4e7-4f37-b71f-a4d4c88f07e7_SiteId">
    <vt:lpwstr>8b2696f6-2994-4523-a049-e4508962a8ed</vt:lpwstr>
  </property>
  <property fmtid="{D5CDD505-2E9C-101B-9397-08002B2CF9AE}" pid="9" name="MSIP_Label_f6d2cd4f-e4e7-4f37-b71f-a4d4c88f07e7_ActionId">
    <vt:lpwstr>d569b4e9-76ae-46b0-8cb4-d81531370dad</vt:lpwstr>
  </property>
  <property fmtid="{D5CDD505-2E9C-101B-9397-08002B2CF9AE}" pid="10" name="MSIP_Label_f6d2cd4f-e4e7-4f37-b71f-a4d4c88f07e7_ContentBits">
    <vt:lpwstr>3</vt:lpwstr>
  </property>
</Properties>
</file>